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Y:\WEB-статистика\!2024 рік\2.СТАТИСТИЧНА ІНФОРМАЦІЯ\2.2.Надання послуг окремим категоріям населення\"/>
    </mc:Choice>
  </mc:AlternateContent>
  <xr:revisionPtr revIDLastSave="0" documentId="13_ncr:1_{1C87D6FE-EC79-4017-88EA-56E6D8608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соцнез)" sheetId="23" r:id="rId1"/>
    <sheet name="2(соцнез-ЦЗ)" sheetId="39" r:id="rId2"/>
    <sheet name="3(особи з інвалідн.)" sheetId="42" r:id="rId3"/>
    <sheet name="4(особи з інвалідн.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  <sheet name="статус на початок року" sheetId="66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'2(соцнез-ЦЗ)'!$A:$A</definedName>
    <definedName name="_xlnm.Print_Titles" localSheetId="3">'4(особи з інвалідн.-ЦЗ)'!$A:$A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'1(соцнез)'!$A$1:$E$20</definedName>
    <definedName name="_xlnm.Print_Area" localSheetId="9">'10-молодь-ЦЗ'!$A$1:$AH$15</definedName>
    <definedName name="_xlnm.Print_Area" localSheetId="13">'11-ґендер'!$A$1:$I$22</definedName>
    <definedName name="_xlnm.Print_Area" localSheetId="14">'12-жінки-ЦЗ'!$A$1:$AH$18</definedName>
    <definedName name="_xlnm.Print_Area" localSheetId="15">'13-чоловіки-ЦЗ'!$A$1:$AH$18</definedName>
    <definedName name="_xlnm.Print_Area" localSheetId="16">'14-місце проживання'!$A$1:$I$22</definedName>
    <definedName name="_xlnm.Print_Area" localSheetId="17">'15-місто-ЦЗ'!$A$1:$AH$18</definedName>
    <definedName name="_xlnm.Print_Area" localSheetId="18">'16-село-ЦЗ'!$A$1:$AH$18</definedName>
    <definedName name="_xlnm.Print_Area" localSheetId="1">'2(соцнез-ЦЗ)'!$A$1:$AH$15</definedName>
    <definedName name="_xlnm.Print_Area" localSheetId="2">'3(особи з інвалідн.)'!$A$1:$E$19</definedName>
    <definedName name="_xlnm.Print_Area" localSheetId="3">'4(особи з інвалідн.-ЦЗ)'!$A$1:$AH$15</definedName>
    <definedName name="_xlnm.Print_Area" localSheetId="4">'5-УБД'!$A$1:$E$19</definedName>
    <definedName name="_xlnm.Print_Area" localSheetId="5">'6-(УБД-ЦЗ)'!$A$1:$AH$15</definedName>
    <definedName name="_xlnm.Print_Area" localSheetId="6">'7-ВПО'!$A$1:$E$20</definedName>
    <definedName name="_xlnm.Print_Area" localSheetId="7">'8-ВПО-ЦЗ'!$A$1:$AH$15</definedName>
    <definedName name="_xlnm.Print_Area" localSheetId="8">'9-молодь'!$A$1:$E$21</definedName>
    <definedName name="_xlnm.Print_Area" localSheetId="19">УСЬОГО!$A$1:$AK$14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5" l="1"/>
  <c r="D11" i="40"/>
  <c r="D19" i="24"/>
  <c r="D18" i="24"/>
  <c r="D17" i="24"/>
  <c r="D12" i="24"/>
  <c r="D7" i="24"/>
  <c r="D6" i="24"/>
  <c r="D5" i="24"/>
  <c r="S6" i="66" l="1"/>
  <c r="Q6" i="66"/>
  <c r="O6" i="66"/>
  <c r="M6" i="66"/>
  <c r="K6" i="66"/>
  <c r="I6" i="66"/>
  <c r="G6" i="66"/>
  <c r="E6" i="66"/>
  <c r="R6" i="66"/>
  <c r="P6" i="66"/>
  <c r="N6" i="66"/>
  <c r="L6" i="66"/>
  <c r="J6" i="66"/>
  <c r="H6" i="66"/>
  <c r="F6" i="66"/>
  <c r="D6" i="66"/>
  <c r="V11" i="65"/>
  <c r="S8" i="65"/>
  <c r="S14" i="54"/>
  <c r="S13" i="54"/>
  <c r="S11" i="54"/>
  <c r="S10" i="54"/>
  <c r="S9" i="54"/>
  <c r="S8" i="54"/>
  <c r="V12" i="50"/>
  <c r="V11" i="50"/>
  <c r="V10" i="50"/>
  <c r="V9" i="50"/>
  <c r="V8" i="50"/>
  <c r="S8" i="50"/>
  <c r="AH13" i="49"/>
  <c r="AH9" i="49"/>
  <c r="AE14" i="49"/>
  <c r="AE13" i="49"/>
  <c r="AB13" i="49"/>
  <c r="S8" i="48"/>
  <c r="P8" i="48"/>
  <c r="S8" i="39"/>
  <c r="V13" i="65"/>
  <c r="V12" i="65"/>
  <c r="V14" i="54"/>
  <c r="V12" i="54"/>
  <c r="V11" i="54"/>
  <c r="V10" i="54"/>
  <c r="V9" i="54"/>
  <c r="V8" i="54"/>
  <c r="S12" i="54"/>
  <c r="P11" i="50"/>
  <c r="P9" i="50"/>
  <c r="V13" i="48"/>
  <c r="V12" i="48"/>
  <c r="V11" i="48"/>
  <c r="V10" i="48"/>
  <c r="V8" i="48"/>
  <c r="V13" i="39"/>
  <c r="V12" i="39"/>
  <c r="V11" i="39"/>
  <c r="V10" i="39"/>
  <c r="AB14" i="49"/>
  <c r="AB9" i="49"/>
  <c r="I14" i="65" l="1"/>
  <c r="I13" i="65"/>
  <c r="I12" i="65"/>
  <c r="I11" i="65"/>
  <c r="I10" i="65"/>
  <c r="I9" i="65"/>
  <c r="I8" i="65"/>
  <c r="H14" i="65"/>
  <c r="H13" i="65"/>
  <c r="H12" i="65"/>
  <c r="H11" i="65"/>
  <c r="H10" i="65"/>
  <c r="H9" i="65"/>
  <c r="H8" i="65"/>
  <c r="I14" i="54" l="1"/>
  <c r="I13" i="54"/>
  <c r="I12" i="54"/>
  <c r="I11" i="54"/>
  <c r="I10" i="54"/>
  <c r="I9" i="54"/>
  <c r="I8" i="54"/>
  <c r="I8" i="63" s="1"/>
  <c r="H9" i="54"/>
  <c r="H10" i="54"/>
  <c r="H11" i="54"/>
  <c r="H12" i="54"/>
  <c r="H13" i="54"/>
  <c r="H14" i="54"/>
  <c r="H8" i="54"/>
  <c r="P11" i="54"/>
  <c r="V13" i="54"/>
  <c r="I14" i="51"/>
  <c r="I13" i="51"/>
  <c r="I12" i="51"/>
  <c r="I11" i="51"/>
  <c r="I10" i="51"/>
  <c r="I9" i="51"/>
  <c r="I8" i="51"/>
  <c r="H14" i="51"/>
  <c r="H13" i="51"/>
  <c r="H12" i="51"/>
  <c r="H11" i="51"/>
  <c r="H10" i="51"/>
  <c r="H9" i="51"/>
  <c r="H8" i="51"/>
  <c r="I14" i="50"/>
  <c r="I13" i="50"/>
  <c r="I12" i="50"/>
  <c r="I11" i="50"/>
  <c r="I10" i="50"/>
  <c r="I9" i="50"/>
  <c r="I8" i="50"/>
  <c r="H14" i="50"/>
  <c r="H13" i="50"/>
  <c r="H12" i="50"/>
  <c r="H11" i="50"/>
  <c r="H10" i="50"/>
  <c r="H9" i="50"/>
  <c r="H8" i="50"/>
  <c r="I14" i="49"/>
  <c r="I13" i="49"/>
  <c r="I12" i="49"/>
  <c r="I11" i="49"/>
  <c r="I10" i="49"/>
  <c r="I9" i="49"/>
  <c r="I8" i="49"/>
  <c r="H14" i="49"/>
  <c r="H13" i="49"/>
  <c r="H12" i="49"/>
  <c r="H11" i="49"/>
  <c r="H10" i="49"/>
  <c r="H9" i="49"/>
  <c r="H8" i="49"/>
  <c r="AE9" i="49"/>
  <c r="M14" i="49"/>
  <c r="I14" i="48"/>
  <c r="I13" i="48"/>
  <c r="I12" i="48"/>
  <c r="I11" i="48"/>
  <c r="I10" i="48"/>
  <c r="I9" i="48"/>
  <c r="I8" i="48"/>
  <c r="H14" i="48"/>
  <c r="H13" i="48"/>
  <c r="H12" i="48"/>
  <c r="H11" i="48"/>
  <c r="H10" i="48"/>
  <c r="H9" i="48"/>
  <c r="H8" i="48"/>
  <c r="J11" i="49" l="1"/>
  <c r="I14" i="39"/>
  <c r="I13" i="39"/>
  <c r="I12" i="39"/>
  <c r="I11" i="39"/>
  <c r="I10" i="39"/>
  <c r="I9" i="39"/>
  <c r="I8" i="39"/>
  <c r="H14" i="39"/>
  <c r="H13" i="39"/>
  <c r="H12" i="39"/>
  <c r="H11" i="39"/>
  <c r="H10" i="39"/>
  <c r="H9" i="39"/>
  <c r="H8" i="39"/>
  <c r="S7" i="66" l="1"/>
  <c r="R7" i="66"/>
  <c r="Q7" i="66"/>
  <c r="P7" i="66"/>
  <c r="O7" i="66"/>
  <c r="N7" i="66"/>
  <c r="M7" i="66"/>
  <c r="L7" i="66"/>
  <c r="K7" i="66"/>
  <c r="J7" i="66"/>
  <c r="I7" i="66"/>
  <c r="H7" i="66"/>
  <c r="G7" i="66"/>
  <c r="F7" i="66"/>
  <c r="E7" i="66"/>
  <c r="D7" i="66"/>
  <c r="C7" i="66"/>
  <c r="B7" i="66"/>
  <c r="R8" i="64"/>
  <c r="R9" i="64"/>
  <c r="R10" i="64"/>
  <c r="R11" i="64"/>
  <c r="R12" i="64"/>
  <c r="S12" i="64" s="1"/>
  <c r="R13" i="64"/>
  <c r="S13" i="64" s="1"/>
  <c r="R14" i="64"/>
  <c r="Q14" i="64"/>
  <c r="Q13" i="64"/>
  <c r="Q12" i="64"/>
  <c r="Q11" i="64"/>
  <c r="Q10" i="64"/>
  <c r="Q9" i="64"/>
  <c r="Q8" i="64"/>
  <c r="I8" i="64"/>
  <c r="I9" i="64"/>
  <c r="I10" i="64"/>
  <c r="I11" i="64"/>
  <c r="I12" i="64"/>
  <c r="I13" i="64"/>
  <c r="I14" i="64"/>
  <c r="H14" i="64"/>
  <c r="H13" i="64"/>
  <c r="H12" i="64"/>
  <c r="H11" i="64"/>
  <c r="H10" i="64"/>
  <c r="H9" i="64"/>
  <c r="H8" i="64"/>
  <c r="R8" i="63"/>
  <c r="S8" i="63" s="1"/>
  <c r="R9" i="63"/>
  <c r="S9" i="63" s="1"/>
  <c r="R10" i="63"/>
  <c r="R11" i="63"/>
  <c r="R12" i="63"/>
  <c r="R13" i="63"/>
  <c r="R14" i="63"/>
  <c r="Q14" i="63"/>
  <c r="Q13" i="63"/>
  <c r="Q12" i="63"/>
  <c r="Q11" i="63"/>
  <c r="Q10" i="63"/>
  <c r="Q9" i="63"/>
  <c r="Q8" i="63"/>
  <c r="I9" i="63"/>
  <c r="I10" i="63"/>
  <c r="I11" i="63"/>
  <c r="I12" i="63"/>
  <c r="I13" i="63"/>
  <c r="I14" i="63"/>
  <c r="H14" i="63"/>
  <c r="H13" i="63"/>
  <c r="H12" i="63"/>
  <c r="H11" i="63"/>
  <c r="H10" i="63"/>
  <c r="H9" i="63"/>
  <c r="H8" i="63"/>
  <c r="J8" i="63" s="1"/>
  <c r="V14" i="56"/>
  <c r="V13" i="56"/>
  <c r="V12" i="56"/>
  <c r="V11" i="56"/>
  <c r="V10" i="56"/>
  <c r="V9" i="56"/>
  <c r="V8" i="56"/>
  <c r="U7" i="56"/>
  <c r="T7" i="56"/>
  <c r="J14" i="56"/>
  <c r="J13" i="56"/>
  <c r="J12" i="56"/>
  <c r="J11" i="56"/>
  <c r="J10" i="56"/>
  <c r="J9" i="56"/>
  <c r="J8" i="56"/>
  <c r="I7" i="56"/>
  <c r="H7" i="56"/>
  <c r="S14" i="65"/>
  <c r="S13" i="65"/>
  <c r="S12" i="65"/>
  <c r="S11" i="65"/>
  <c r="S10" i="65"/>
  <c r="S9" i="65"/>
  <c r="R7" i="65"/>
  <c r="Q7" i="65"/>
  <c r="J14" i="65"/>
  <c r="J13" i="65"/>
  <c r="J12" i="65"/>
  <c r="J11" i="65"/>
  <c r="J10" i="65"/>
  <c r="J9" i="65"/>
  <c r="J8" i="65"/>
  <c r="I7" i="65"/>
  <c r="G10" i="45" s="1"/>
  <c r="H7" i="65"/>
  <c r="F10" i="45" s="1"/>
  <c r="R7" i="54"/>
  <c r="C13" i="25" s="1"/>
  <c r="Q7" i="54"/>
  <c r="J14" i="54"/>
  <c r="J13" i="54"/>
  <c r="J12" i="54"/>
  <c r="J11" i="54"/>
  <c r="J10" i="54"/>
  <c r="J9" i="54"/>
  <c r="J8" i="54"/>
  <c r="I7" i="54"/>
  <c r="H7" i="54"/>
  <c r="S14" i="51"/>
  <c r="S13" i="51"/>
  <c r="S12" i="51"/>
  <c r="S11" i="51"/>
  <c r="S10" i="51"/>
  <c r="S9" i="51"/>
  <c r="S8" i="51"/>
  <c r="R7" i="51"/>
  <c r="Q7" i="51"/>
  <c r="B12" i="40" s="1"/>
  <c r="J14" i="51"/>
  <c r="J13" i="51"/>
  <c r="J12" i="51"/>
  <c r="J11" i="51"/>
  <c r="J10" i="51"/>
  <c r="J9" i="51"/>
  <c r="J8" i="51"/>
  <c r="I7" i="51"/>
  <c r="C9" i="40" s="1"/>
  <c r="H7" i="51"/>
  <c r="B9" i="40" s="1"/>
  <c r="S14" i="50"/>
  <c r="S13" i="50"/>
  <c r="S12" i="50"/>
  <c r="S11" i="50"/>
  <c r="S10" i="50"/>
  <c r="S9" i="50"/>
  <c r="R7" i="50"/>
  <c r="C11" i="43" s="1"/>
  <c r="Q7" i="50"/>
  <c r="J14" i="50"/>
  <c r="J13" i="50"/>
  <c r="J12" i="50"/>
  <c r="J11" i="50"/>
  <c r="J10" i="50"/>
  <c r="J8" i="50"/>
  <c r="I7" i="50"/>
  <c r="C8" i="43" s="1"/>
  <c r="H7" i="50"/>
  <c r="B8" i="43" s="1"/>
  <c r="S14" i="49"/>
  <c r="S13" i="49"/>
  <c r="S12" i="49"/>
  <c r="S11" i="49"/>
  <c r="S10" i="49"/>
  <c r="S9" i="49"/>
  <c r="S8" i="49"/>
  <c r="R7" i="49"/>
  <c r="C10" i="24" s="1"/>
  <c r="Q7" i="49"/>
  <c r="B10" i="24" s="1"/>
  <c r="J14" i="49"/>
  <c r="J13" i="49"/>
  <c r="J12" i="49"/>
  <c r="J10" i="49"/>
  <c r="J9" i="49"/>
  <c r="J8" i="49"/>
  <c r="I7" i="49"/>
  <c r="C7" i="24" s="1"/>
  <c r="H7" i="49"/>
  <c r="B7" i="24" s="1"/>
  <c r="S14" i="48"/>
  <c r="S13" i="48"/>
  <c r="S12" i="48"/>
  <c r="S11" i="48"/>
  <c r="S10" i="48"/>
  <c r="S9" i="48"/>
  <c r="R7" i="48"/>
  <c r="C10" i="42" s="1"/>
  <c r="Q7" i="48"/>
  <c r="J14" i="48"/>
  <c r="J13" i="48"/>
  <c r="J12" i="48"/>
  <c r="J11" i="48"/>
  <c r="J10" i="48"/>
  <c r="J9" i="48"/>
  <c r="J8" i="48"/>
  <c r="I7" i="48"/>
  <c r="C7" i="42" s="1"/>
  <c r="H7" i="48"/>
  <c r="B7" i="42" s="1"/>
  <c r="S14" i="39"/>
  <c r="S13" i="39"/>
  <c r="S12" i="39"/>
  <c r="S11" i="39"/>
  <c r="S10" i="39"/>
  <c r="S9" i="39"/>
  <c r="R7" i="39"/>
  <c r="C11" i="23" s="1"/>
  <c r="Q7" i="39"/>
  <c r="J14" i="39"/>
  <c r="J13" i="39"/>
  <c r="J12" i="39"/>
  <c r="J11" i="39"/>
  <c r="J10" i="39"/>
  <c r="J9" i="39"/>
  <c r="J8" i="39"/>
  <c r="I7" i="39"/>
  <c r="C8" i="23" s="1"/>
  <c r="H7" i="39"/>
  <c r="B8" i="23" s="1"/>
  <c r="AK14" i="56"/>
  <c r="AK13" i="56"/>
  <c r="AK12" i="56"/>
  <c r="AK11" i="56"/>
  <c r="AK10" i="56"/>
  <c r="AK9" i="56"/>
  <c r="AK8" i="56"/>
  <c r="AH14" i="56"/>
  <c r="AH13" i="56"/>
  <c r="AH12" i="56"/>
  <c r="AH11" i="56"/>
  <c r="AH10" i="56"/>
  <c r="AH9" i="56"/>
  <c r="AH8" i="56"/>
  <c r="AE14" i="56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S14" i="56"/>
  <c r="S13" i="56"/>
  <c r="S12" i="56"/>
  <c r="S11" i="56"/>
  <c r="S10" i="56"/>
  <c r="S9" i="56"/>
  <c r="S8" i="56"/>
  <c r="M14" i="56"/>
  <c r="M13" i="56"/>
  <c r="M12" i="56"/>
  <c r="M11" i="56"/>
  <c r="M10" i="56"/>
  <c r="M9" i="56"/>
  <c r="M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S7" i="48" l="1"/>
  <c r="S7" i="39"/>
  <c r="S7" i="50"/>
  <c r="S10" i="63"/>
  <c r="S7" i="54"/>
  <c r="S11" i="64"/>
  <c r="J14" i="63"/>
  <c r="J10" i="63"/>
  <c r="S10" i="64"/>
  <c r="S8" i="64"/>
  <c r="G13" i="45"/>
  <c r="S7" i="65"/>
  <c r="S14" i="64"/>
  <c r="S11" i="63"/>
  <c r="S13" i="63"/>
  <c r="J9" i="64"/>
  <c r="J11" i="64"/>
  <c r="F13" i="45"/>
  <c r="B11" i="43"/>
  <c r="D11" i="43" s="1"/>
  <c r="B10" i="42"/>
  <c r="D10" i="42" s="1"/>
  <c r="B11" i="23"/>
  <c r="D11" i="23" s="1"/>
  <c r="S14" i="63"/>
  <c r="J12" i="64"/>
  <c r="J13" i="63"/>
  <c r="S9" i="64"/>
  <c r="R7" i="63"/>
  <c r="S12" i="63"/>
  <c r="J9" i="63"/>
  <c r="J12" i="63"/>
  <c r="R7" i="64"/>
  <c r="C12" i="40"/>
  <c r="S7" i="51"/>
  <c r="J13" i="64"/>
  <c r="V7" i="56"/>
  <c r="J8" i="64"/>
  <c r="J10" i="64"/>
  <c r="J11" i="63"/>
  <c r="Q7" i="64"/>
  <c r="B13" i="45" s="1"/>
  <c r="J7" i="65"/>
  <c r="H7" i="64"/>
  <c r="B10" i="45" s="1"/>
  <c r="J7" i="56"/>
  <c r="J14" i="64"/>
  <c r="B13" i="25"/>
  <c r="E13" i="25" s="1"/>
  <c r="I7" i="63"/>
  <c r="G10" i="25" s="1"/>
  <c r="C10" i="25"/>
  <c r="B10" i="25"/>
  <c r="J7" i="51"/>
  <c r="D12" i="40"/>
  <c r="D10" i="24"/>
  <c r="D9" i="40"/>
  <c r="E7" i="24"/>
  <c r="J7" i="48"/>
  <c r="D8" i="23"/>
  <c r="I7" i="64"/>
  <c r="Q7" i="63"/>
  <c r="H7" i="63"/>
  <c r="J7" i="54"/>
  <c r="E9" i="40"/>
  <c r="E8" i="43"/>
  <c r="D8" i="43"/>
  <c r="J7" i="50"/>
  <c r="D7" i="42"/>
  <c r="E7" i="42"/>
  <c r="E8" i="23"/>
  <c r="J7" i="39"/>
  <c r="AJ7" i="56"/>
  <c r="AI7" i="56"/>
  <c r="AG7" i="56"/>
  <c r="AF7" i="56"/>
  <c r="AD7" i="56"/>
  <c r="AC7" i="56"/>
  <c r="AA7" i="56"/>
  <c r="X7" i="56"/>
  <c r="W7" i="56"/>
  <c r="R7" i="56"/>
  <c r="Q7" i="56"/>
  <c r="O7" i="56"/>
  <c r="N7" i="56"/>
  <c r="L7" i="56"/>
  <c r="K7" i="56"/>
  <c r="F7" i="56"/>
  <c r="E7" i="56"/>
  <c r="C7" i="56"/>
  <c r="B7" i="56"/>
  <c r="Z7" i="56"/>
  <c r="E10" i="25" l="1"/>
  <c r="G13" i="25"/>
  <c r="S7" i="63"/>
  <c r="C13" i="45"/>
  <c r="S7" i="64"/>
  <c r="AK7" i="56"/>
  <c r="D10" i="25"/>
  <c r="J7" i="64"/>
  <c r="C10" i="45"/>
  <c r="D10" i="45" s="1"/>
  <c r="J7" i="63"/>
  <c r="M7" i="56"/>
  <c r="F13" i="25"/>
  <c r="F10" i="25"/>
  <c r="Y7" i="56"/>
  <c r="G7" i="56"/>
  <c r="AH7" i="56"/>
  <c r="AB7" i="56"/>
  <c r="AE7" i="56"/>
  <c r="D7" i="56"/>
  <c r="S7" i="56"/>
  <c r="AE8" i="65"/>
  <c r="AE9" i="65"/>
  <c r="AE10" i="65"/>
  <c r="AE11" i="65"/>
  <c r="AE12" i="65"/>
  <c r="AE13" i="65"/>
  <c r="AE14" i="65"/>
  <c r="P10" i="50"/>
  <c r="AH14" i="49"/>
  <c r="E13" i="45" l="1"/>
  <c r="E10" i="45"/>
  <c r="I13" i="25"/>
  <c r="I13" i="45"/>
  <c r="I10" i="25"/>
  <c r="H10" i="25"/>
  <c r="I10" i="45"/>
  <c r="H10" i="45"/>
  <c r="V10" i="51"/>
  <c r="P12" i="50"/>
  <c r="P13" i="50"/>
  <c r="P14" i="50"/>
  <c r="P11" i="39"/>
  <c r="V14" i="39"/>
  <c r="V8" i="39"/>
  <c r="M8" i="50" l="1"/>
  <c r="D8" i="50"/>
  <c r="Y10" i="50"/>
  <c r="M14" i="50"/>
  <c r="M13" i="50"/>
  <c r="M12" i="50"/>
  <c r="M10" i="50"/>
  <c r="M9" i="50"/>
  <c r="G10" i="50"/>
  <c r="G9" i="50"/>
  <c r="G8" i="50"/>
  <c r="D10" i="50"/>
  <c r="C8" i="64"/>
  <c r="C9" i="64"/>
  <c r="C10" i="64"/>
  <c r="C11" i="64"/>
  <c r="C12" i="64"/>
  <c r="C13" i="64"/>
  <c r="C14" i="64"/>
  <c r="AH14" i="50"/>
  <c r="AH13" i="50"/>
  <c r="AH12" i="50"/>
  <c r="AH11" i="50"/>
  <c r="AH10" i="50"/>
  <c r="AH9" i="50"/>
  <c r="AH8" i="50"/>
  <c r="AE14" i="50"/>
  <c r="AE13" i="50"/>
  <c r="AE12" i="50"/>
  <c r="AE11" i="50"/>
  <c r="AE10" i="50"/>
  <c r="AE9" i="50"/>
  <c r="AE8" i="50"/>
  <c r="AB14" i="50"/>
  <c r="AB13" i="50"/>
  <c r="AB12" i="50"/>
  <c r="AB11" i="50"/>
  <c r="AB10" i="50"/>
  <c r="AB9" i="50"/>
  <c r="AB8" i="50"/>
  <c r="Y14" i="50"/>
  <c r="Y13" i="50"/>
  <c r="Y12" i="50"/>
  <c r="Y11" i="50"/>
  <c r="Y9" i="50"/>
  <c r="Y8" i="50"/>
  <c r="G14" i="50"/>
  <c r="G13" i="50"/>
  <c r="G12" i="50"/>
  <c r="G11" i="50"/>
  <c r="M11" i="50"/>
  <c r="D14" i="50"/>
  <c r="D13" i="50"/>
  <c r="D12" i="50"/>
  <c r="D11" i="50"/>
  <c r="D9" i="50"/>
  <c r="Y14" i="49" l="1"/>
  <c r="V14" i="49"/>
  <c r="P14" i="49"/>
  <c r="G14" i="49"/>
  <c r="D14" i="49"/>
  <c r="V13" i="49"/>
  <c r="P13" i="49"/>
  <c r="M13" i="49"/>
  <c r="V12" i="49"/>
  <c r="P12" i="49"/>
  <c r="M12" i="49"/>
  <c r="V11" i="49"/>
  <c r="P11" i="49"/>
  <c r="M11" i="49"/>
  <c r="V10" i="49"/>
  <c r="P10" i="49"/>
  <c r="M10" i="49"/>
  <c r="Y9" i="49"/>
  <c r="V9" i="49"/>
  <c r="P9" i="49"/>
  <c r="M9" i="49"/>
  <c r="G9" i="49"/>
  <c r="D9" i="49"/>
  <c r="V8" i="49"/>
  <c r="P8" i="49"/>
  <c r="M8" i="49"/>
  <c r="AG7" i="49"/>
  <c r="AF7" i="49"/>
  <c r="AD7" i="49"/>
  <c r="AC7" i="49"/>
  <c r="Z7" i="49"/>
  <c r="X7" i="49"/>
  <c r="W7" i="49"/>
  <c r="U7" i="49"/>
  <c r="T7" i="49"/>
  <c r="O7" i="49"/>
  <c r="N7" i="49"/>
  <c r="L7" i="49"/>
  <c r="K7" i="49"/>
  <c r="F7" i="49"/>
  <c r="E7" i="49"/>
  <c r="B7" i="49"/>
  <c r="V7" i="49" l="1"/>
  <c r="P7" i="49"/>
  <c r="AA7" i="49"/>
  <c r="C7" i="49"/>
  <c r="M7" i="49"/>
  <c r="AA14" i="64" l="1"/>
  <c r="AA8" i="64"/>
  <c r="AG8" i="64"/>
  <c r="AG9" i="64"/>
  <c r="AG10" i="64"/>
  <c r="AG11" i="64"/>
  <c r="AG12" i="64"/>
  <c r="AG13" i="64"/>
  <c r="AG14" i="64"/>
  <c r="AF9" i="64"/>
  <c r="AF10" i="64"/>
  <c r="AF11" i="64"/>
  <c r="AF12" i="64"/>
  <c r="AF13" i="64"/>
  <c r="AF14" i="64"/>
  <c r="AF8" i="64"/>
  <c r="AD8" i="64"/>
  <c r="AD9" i="64"/>
  <c r="AD10" i="64"/>
  <c r="AD11" i="64"/>
  <c r="AD12" i="64"/>
  <c r="AD13" i="64"/>
  <c r="AD14" i="64"/>
  <c r="AC9" i="64"/>
  <c r="AC10" i="64"/>
  <c r="AC11" i="64"/>
  <c r="AC12" i="64"/>
  <c r="AC13" i="64"/>
  <c r="AC14" i="64"/>
  <c r="AC8" i="64"/>
  <c r="AA9" i="64"/>
  <c r="AA10" i="64"/>
  <c r="AA11" i="64"/>
  <c r="AA12" i="64"/>
  <c r="AA13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8" i="64"/>
  <c r="U9" i="64"/>
  <c r="U10" i="64"/>
  <c r="U11" i="64"/>
  <c r="U12" i="64"/>
  <c r="U13" i="64"/>
  <c r="V13" i="64" s="1"/>
  <c r="U14" i="64"/>
  <c r="T9" i="64"/>
  <c r="T10" i="64"/>
  <c r="T11" i="64"/>
  <c r="T12" i="64"/>
  <c r="T13" i="64"/>
  <c r="T14" i="64"/>
  <c r="T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AB14" i="48"/>
  <c r="AB13" i="48"/>
  <c r="AB12" i="48"/>
  <c r="AB11" i="48"/>
  <c r="AB10" i="48"/>
  <c r="AB9" i="48"/>
  <c r="AB8" i="48"/>
  <c r="AB14" i="39"/>
  <c r="AB13" i="39"/>
  <c r="AB12" i="39"/>
  <c r="AB11" i="39"/>
  <c r="AB10" i="39"/>
  <c r="AB9" i="39"/>
  <c r="AB8" i="39"/>
  <c r="V12" i="64" l="1"/>
  <c r="V10" i="64"/>
  <c r="V9" i="64"/>
  <c r="D8" i="48"/>
  <c r="D9" i="48"/>
  <c r="D10" i="48"/>
  <c r="D11" i="48"/>
  <c r="D12" i="48"/>
  <c r="D13" i="48"/>
  <c r="D14" i="48"/>
  <c r="AG8" i="63" l="1"/>
  <c r="AG9" i="63"/>
  <c r="AG10" i="63"/>
  <c r="AG11" i="63"/>
  <c r="AG12" i="63"/>
  <c r="AG13" i="63"/>
  <c r="AG14" i="63"/>
  <c r="AF9" i="63"/>
  <c r="AF10" i="63"/>
  <c r="AF11" i="63"/>
  <c r="AF12" i="63"/>
  <c r="AF13" i="63"/>
  <c r="AF14" i="63"/>
  <c r="AF8" i="63"/>
  <c r="AD8" i="63"/>
  <c r="AD9" i="63"/>
  <c r="AD10" i="63"/>
  <c r="AD11" i="63"/>
  <c r="AD12" i="63"/>
  <c r="AD13" i="63"/>
  <c r="AD14" i="63"/>
  <c r="AC9" i="63"/>
  <c r="AC10" i="63"/>
  <c r="AC11" i="63"/>
  <c r="AC12" i="63"/>
  <c r="AC13" i="63"/>
  <c r="AC14" i="63"/>
  <c r="AC8" i="63"/>
  <c r="AA8" i="63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H14" i="65"/>
  <c r="AB14" i="65"/>
  <c r="Y14" i="65"/>
  <c r="V14" i="65"/>
  <c r="P14" i="65"/>
  <c r="M14" i="65"/>
  <c r="G14" i="65"/>
  <c r="AH13" i="65"/>
  <c r="AB13" i="65"/>
  <c r="Y13" i="65"/>
  <c r="M13" i="65"/>
  <c r="G13" i="65"/>
  <c r="AH12" i="65"/>
  <c r="AB12" i="65"/>
  <c r="Y12" i="65"/>
  <c r="M12" i="65"/>
  <c r="G12" i="65"/>
  <c r="AH11" i="65"/>
  <c r="AB11" i="65"/>
  <c r="Y11" i="65"/>
  <c r="M11" i="65"/>
  <c r="G11" i="65"/>
  <c r="AH10" i="65"/>
  <c r="AB10" i="65"/>
  <c r="Y10" i="65"/>
  <c r="V10" i="65"/>
  <c r="P10" i="65"/>
  <c r="M10" i="65"/>
  <c r="G10" i="65"/>
  <c r="AH9" i="65"/>
  <c r="AB9" i="65"/>
  <c r="Y9" i="65"/>
  <c r="V9" i="65"/>
  <c r="P9" i="65"/>
  <c r="M9" i="65"/>
  <c r="G9" i="65"/>
  <c r="AH8" i="65"/>
  <c r="AB8" i="65"/>
  <c r="Y8" i="65"/>
  <c r="V8" i="65"/>
  <c r="M8" i="65"/>
  <c r="G8" i="65"/>
  <c r="AG7" i="65"/>
  <c r="AF7" i="65"/>
  <c r="F22" i="45" s="1"/>
  <c r="AD7" i="65"/>
  <c r="AC7" i="65"/>
  <c r="F21" i="45" s="1"/>
  <c r="AA7" i="65"/>
  <c r="G20" i="45" s="1"/>
  <c r="Z7" i="65"/>
  <c r="X7" i="65"/>
  <c r="W7" i="65"/>
  <c r="F15" i="45" s="1"/>
  <c r="U7" i="65"/>
  <c r="T7" i="65"/>
  <c r="F14" i="45" s="1"/>
  <c r="O7" i="65"/>
  <c r="N7" i="65"/>
  <c r="F12" i="45" s="1"/>
  <c r="L7" i="65"/>
  <c r="K7" i="65"/>
  <c r="F11" i="45" s="1"/>
  <c r="F7" i="65"/>
  <c r="G9" i="45" s="1"/>
  <c r="E7" i="65"/>
  <c r="F9" i="45" s="1"/>
  <c r="C7" i="65"/>
  <c r="G8" i="45" s="1"/>
  <c r="AH14" i="64"/>
  <c r="AE14" i="64"/>
  <c r="AB14" i="64"/>
  <c r="Y14" i="64"/>
  <c r="V14" i="64"/>
  <c r="P14" i="64"/>
  <c r="M14" i="64"/>
  <c r="G14" i="64"/>
  <c r="AH13" i="64"/>
  <c r="AE13" i="64"/>
  <c r="AB13" i="64"/>
  <c r="Y13" i="64"/>
  <c r="M13" i="64"/>
  <c r="G13" i="64"/>
  <c r="AH12" i="64"/>
  <c r="AE12" i="64"/>
  <c r="AB12" i="64"/>
  <c r="Y12" i="64"/>
  <c r="M12" i="64"/>
  <c r="G12" i="64"/>
  <c r="AH11" i="64"/>
  <c r="AE11" i="64"/>
  <c r="AB11" i="64"/>
  <c r="Y11" i="64"/>
  <c r="V11" i="64"/>
  <c r="M11" i="64"/>
  <c r="G11" i="64"/>
  <c r="AH10" i="64"/>
  <c r="AE10" i="64"/>
  <c r="AB10" i="64"/>
  <c r="Y10" i="64"/>
  <c r="P10" i="64"/>
  <c r="M10" i="64"/>
  <c r="G10" i="64"/>
  <c r="AH9" i="64"/>
  <c r="AE9" i="64"/>
  <c r="AB9" i="64"/>
  <c r="Y9" i="64"/>
  <c r="P9" i="64"/>
  <c r="M9" i="64"/>
  <c r="G9" i="64"/>
  <c r="AH8" i="64"/>
  <c r="AE8" i="64"/>
  <c r="AB8" i="64"/>
  <c r="Y8" i="64"/>
  <c r="V8" i="64"/>
  <c r="M8" i="64"/>
  <c r="G8" i="64"/>
  <c r="AG7" i="64"/>
  <c r="AF7" i="64"/>
  <c r="B22" i="45" s="1"/>
  <c r="AD7" i="64"/>
  <c r="C21" i="45" s="1"/>
  <c r="AC7" i="64"/>
  <c r="AA7" i="64"/>
  <c r="Z7" i="64"/>
  <c r="B20" i="45" s="1"/>
  <c r="X7" i="64"/>
  <c r="C15" i="45" s="1"/>
  <c r="W7" i="64"/>
  <c r="B15" i="45" s="1"/>
  <c r="U7" i="64"/>
  <c r="T7" i="64"/>
  <c r="B14" i="45" s="1"/>
  <c r="O7" i="64"/>
  <c r="N7" i="64"/>
  <c r="B12" i="45" s="1"/>
  <c r="L7" i="64"/>
  <c r="C11" i="45" s="1"/>
  <c r="K7" i="64"/>
  <c r="B11" i="45" s="1"/>
  <c r="F7" i="64"/>
  <c r="E7" i="64"/>
  <c r="B9" i="45" s="1"/>
  <c r="C7" i="64"/>
  <c r="C8" i="45" s="1"/>
  <c r="AB14" i="51"/>
  <c r="AB13" i="51"/>
  <c r="AB12" i="51"/>
  <c r="AB11" i="51"/>
  <c r="AB10" i="51"/>
  <c r="AB9" i="51"/>
  <c r="AB8" i="51"/>
  <c r="D14" i="51"/>
  <c r="D13" i="51"/>
  <c r="D12" i="51"/>
  <c r="D11" i="51"/>
  <c r="D10" i="51"/>
  <c r="D9" i="51"/>
  <c r="D8" i="51"/>
  <c r="V13" i="63" l="1"/>
  <c r="V9" i="63"/>
  <c r="P13" i="63"/>
  <c r="AH11" i="63"/>
  <c r="M14" i="63"/>
  <c r="V8" i="63"/>
  <c r="G12" i="63"/>
  <c r="AH9" i="63"/>
  <c r="P11" i="63"/>
  <c r="G14" i="63"/>
  <c r="D13" i="63"/>
  <c r="D9" i="63"/>
  <c r="AE7" i="65"/>
  <c r="AE13" i="63"/>
  <c r="AE8" i="63"/>
  <c r="P8" i="63"/>
  <c r="M8" i="63"/>
  <c r="AE10" i="63"/>
  <c r="AE14" i="63"/>
  <c r="Y8" i="63"/>
  <c r="G11" i="63"/>
  <c r="AH10" i="63"/>
  <c r="D11" i="63"/>
  <c r="D14" i="63"/>
  <c r="D10" i="63"/>
  <c r="Y14" i="63"/>
  <c r="AB12" i="63"/>
  <c r="M11" i="63"/>
  <c r="AH8" i="63"/>
  <c r="AH12" i="63"/>
  <c r="Y7" i="65"/>
  <c r="AE9" i="63"/>
  <c r="AB11" i="63"/>
  <c r="AA7" i="63"/>
  <c r="G20" i="25" s="1"/>
  <c r="AB14" i="63"/>
  <c r="U7" i="63"/>
  <c r="P9" i="63"/>
  <c r="B7" i="63"/>
  <c r="F8" i="25" s="1"/>
  <c r="AB7" i="65"/>
  <c r="AE7" i="64"/>
  <c r="G21" i="45"/>
  <c r="AH7" i="65"/>
  <c r="M7" i="65"/>
  <c r="AH7" i="64"/>
  <c r="AB7" i="64"/>
  <c r="Y7" i="64"/>
  <c r="M7" i="64"/>
  <c r="G7" i="64"/>
  <c r="H9" i="45"/>
  <c r="I9" i="45"/>
  <c r="P7" i="64"/>
  <c r="B21" i="45"/>
  <c r="C20" i="45"/>
  <c r="G22" i="45"/>
  <c r="M10" i="63"/>
  <c r="V14" i="63"/>
  <c r="AB10" i="63"/>
  <c r="AB8" i="63"/>
  <c r="G7" i="65"/>
  <c r="G11" i="45"/>
  <c r="AB9" i="63"/>
  <c r="C22" i="45"/>
  <c r="G12" i="45"/>
  <c r="G10" i="63"/>
  <c r="P14" i="63"/>
  <c r="Y10" i="63"/>
  <c r="C9" i="45"/>
  <c r="G14" i="45"/>
  <c r="G15" i="45"/>
  <c r="P10" i="63"/>
  <c r="V10" i="63"/>
  <c r="C12" i="45"/>
  <c r="F20" i="45"/>
  <c r="H20" i="45" s="1"/>
  <c r="E7" i="63"/>
  <c r="F9" i="25" s="1"/>
  <c r="C14" i="45"/>
  <c r="AG7" i="63"/>
  <c r="G22" i="25" s="1"/>
  <c r="AB13" i="63"/>
  <c r="AF7" i="63"/>
  <c r="F22" i="25" s="1"/>
  <c r="AC7" i="63"/>
  <c r="AE11" i="63"/>
  <c r="AE12" i="63"/>
  <c r="Y11" i="63"/>
  <c r="T7" i="63"/>
  <c r="F14" i="25" s="1"/>
  <c r="V11" i="63"/>
  <c r="AD7" i="63"/>
  <c r="G21" i="25" s="1"/>
  <c r="O7" i="63"/>
  <c r="G12" i="25" s="1"/>
  <c r="P12" i="63"/>
  <c r="L7" i="63"/>
  <c r="G11" i="25" s="1"/>
  <c r="G9" i="63"/>
  <c r="G8" i="63"/>
  <c r="C7" i="63"/>
  <c r="G8" i="25" s="1"/>
  <c r="D12" i="63"/>
  <c r="Y12" i="63"/>
  <c r="Y13" i="63"/>
  <c r="Y9" i="63"/>
  <c r="X7" i="63"/>
  <c r="G15" i="25" s="1"/>
  <c r="AH14" i="63"/>
  <c r="AH13" i="63"/>
  <c r="Z7" i="63"/>
  <c r="F20" i="25" s="1"/>
  <c r="W7" i="63"/>
  <c r="F15" i="25" s="1"/>
  <c r="V12" i="63"/>
  <c r="N7" i="63"/>
  <c r="M9" i="63"/>
  <c r="M13" i="63"/>
  <c r="M12" i="63"/>
  <c r="K7" i="63"/>
  <c r="F11" i="25" s="1"/>
  <c r="F7" i="63"/>
  <c r="G9" i="25" s="1"/>
  <c r="G13" i="63"/>
  <c r="D8" i="63"/>
  <c r="G14" i="25" l="1"/>
  <c r="V7" i="63"/>
  <c r="H14" i="25" s="1"/>
  <c r="I20" i="45"/>
  <c r="AE7" i="63"/>
  <c r="AB7" i="63"/>
  <c r="F21" i="25"/>
  <c r="D7" i="63"/>
  <c r="D20" i="45"/>
  <c r="E20" i="45"/>
  <c r="AH7" i="63"/>
  <c r="P7" i="63"/>
  <c r="F12" i="25"/>
  <c r="Y7" i="63"/>
  <c r="M7" i="63"/>
  <c r="G7" i="63"/>
  <c r="D14" i="39" l="1"/>
  <c r="D13" i="39"/>
  <c r="D12" i="39"/>
  <c r="D11" i="39"/>
  <c r="D10" i="39"/>
  <c r="D9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V9" i="39" l="1"/>
  <c r="Y9" i="39"/>
  <c r="AH10" i="48" l="1"/>
  <c r="M14" i="51" l="1"/>
  <c r="M13" i="51"/>
  <c r="M12" i="51"/>
  <c r="M11" i="51"/>
  <c r="M10" i="51"/>
  <c r="M9" i="51"/>
  <c r="M8" i="51"/>
  <c r="P14" i="51"/>
  <c r="P13" i="51"/>
  <c r="P10" i="51"/>
  <c r="P9" i="51"/>
  <c r="P14" i="39"/>
  <c r="P13" i="39"/>
  <c r="P10" i="39"/>
  <c r="P9" i="39"/>
  <c r="P13" i="48"/>
  <c r="P11" i="48"/>
  <c r="P10" i="48"/>
  <c r="M9" i="39"/>
  <c r="M10" i="39"/>
  <c r="M11" i="39"/>
  <c r="M12" i="39"/>
  <c r="M13" i="39"/>
  <c r="M14" i="39"/>
  <c r="M14" i="48"/>
  <c r="M13" i="48"/>
  <c r="M12" i="48"/>
  <c r="M11" i="48"/>
  <c r="M9" i="48"/>
  <c r="P9" i="54"/>
  <c r="P10" i="54"/>
  <c r="P12" i="54"/>
  <c r="P13" i="54"/>
  <c r="P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M10" i="48" l="1"/>
  <c r="V14" i="48" l="1"/>
  <c r="V9" i="48"/>
  <c r="P9" i="48"/>
  <c r="V14" i="50" l="1"/>
  <c r="V13" i="50"/>
  <c r="V14" i="51" l="1"/>
  <c r="V13" i="51"/>
  <c r="V12" i="51"/>
  <c r="V11" i="51"/>
  <c r="V9" i="51"/>
  <c r="V8" i="51"/>
  <c r="AH14" i="54" l="1"/>
  <c r="AH13" i="54"/>
  <c r="AH12" i="54"/>
  <c r="AH11" i="54"/>
  <c r="AH10" i="54"/>
  <c r="AH9" i="54"/>
  <c r="AH8" i="54"/>
  <c r="AE14" i="54"/>
  <c r="AE13" i="54"/>
  <c r="AE12" i="54"/>
  <c r="AE11" i="54"/>
  <c r="AE10" i="54"/>
  <c r="AE9" i="54"/>
  <c r="AE8" i="54"/>
  <c r="AB14" i="54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P8" i="54"/>
  <c r="M14" i="54"/>
  <c r="M13" i="54"/>
  <c r="M12" i="54"/>
  <c r="M11" i="54"/>
  <c r="M10" i="54"/>
  <c r="M9" i="54"/>
  <c r="M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H14" i="51"/>
  <c r="AH13" i="51"/>
  <c r="AH12" i="51"/>
  <c r="AH11" i="51"/>
  <c r="AH10" i="51"/>
  <c r="AH9" i="51"/>
  <c r="AH8" i="51"/>
  <c r="AE14" i="51"/>
  <c r="AE13" i="51"/>
  <c r="AE12" i="51"/>
  <c r="AE11" i="51"/>
  <c r="AE10" i="51"/>
  <c r="AE9" i="51"/>
  <c r="AE8" i="51"/>
  <c r="Y14" i="51"/>
  <c r="Y13" i="51"/>
  <c r="Y12" i="51"/>
  <c r="Y11" i="51"/>
  <c r="Y10" i="51"/>
  <c r="Y9" i="51"/>
  <c r="Y8" i="51"/>
  <c r="G8" i="51"/>
  <c r="G9" i="51"/>
  <c r="G10" i="51"/>
  <c r="G11" i="51"/>
  <c r="G12" i="51"/>
  <c r="G13" i="51"/>
  <c r="G14" i="51"/>
  <c r="AG7" i="54" l="1"/>
  <c r="C22" i="25" s="1"/>
  <c r="AF7" i="54"/>
  <c r="AD7" i="54"/>
  <c r="C21" i="25" s="1"/>
  <c r="AC7" i="54"/>
  <c r="B21" i="25" s="1"/>
  <c r="AA7" i="54"/>
  <c r="C20" i="25" s="1"/>
  <c r="Z7" i="54"/>
  <c r="B20" i="25" s="1"/>
  <c r="X7" i="54"/>
  <c r="C15" i="25" s="1"/>
  <c r="W7" i="54"/>
  <c r="B15" i="25" s="1"/>
  <c r="U7" i="54"/>
  <c r="T7" i="54"/>
  <c r="O7" i="54"/>
  <c r="N7" i="54"/>
  <c r="B12" i="25" s="1"/>
  <c r="L7" i="54"/>
  <c r="C11" i="25" s="1"/>
  <c r="K7" i="54"/>
  <c r="B11" i="25" s="1"/>
  <c r="F7" i="54"/>
  <c r="E7" i="54"/>
  <c r="B9" i="25" s="1"/>
  <c r="C7" i="54"/>
  <c r="C8" i="25" s="1"/>
  <c r="B7" i="54"/>
  <c r="B8" i="25" s="1"/>
  <c r="AG7" i="51"/>
  <c r="C21" i="40" s="1"/>
  <c r="AF7" i="51"/>
  <c r="AD7" i="51"/>
  <c r="C20" i="40" s="1"/>
  <c r="AC7" i="51"/>
  <c r="B20" i="40" s="1"/>
  <c r="AA7" i="51"/>
  <c r="C19" i="40" s="1"/>
  <c r="Z7" i="51"/>
  <c r="B19" i="40" s="1"/>
  <c r="X7" i="51"/>
  <c r="W7" i="51"/>
  <c r="B14" i="40" s="1"/>
  <c r="U7" i="51"/>
  <c r="T7" i="51"/>
  <c r="O7" i="51"/>
  <c r="N7" i="51"/>
  <c r="B11" i="40" s="1"/>
  <c r="L7" i="51"/>
  <c r="C10" i="40" s="1"/>
  <c r="K7" i="51"/>
  <c r="F7" i="51"/>
  <c r="E7" i="51"/>
  <c r="B8" i="40" s="1"/>
  <c r="C7" i="51"/>
  <c r="C7" i="40" s="1"/>
  <c r="B7" i="51"/>
  <c r="B7" i="40" s="1"/>
  <c r="V7" i="54" l="1"/>
  <c r="D14" i="25" s="1"/>
  <c r="B14" i="25"/>
  <c r="D19" i="40"/>
  <c r="E19" i="40"/>
  <c r="E7" i="40"/>
  <c r="D7" i="40"/>
  <c r="D20" i="25"/>
  <c r="E20" i="25"/>
  <c r="E8" i="25"/>
  <c r="D8" i="25"/>
  <c r="I20" i="25"/>
  <c r="H20" i="25"/>
  <c r="K7" i="62"/>
  <c r="D20" i="59" s="1"/>
  <c r="B20" i="59" s="1"/>
  <c r="C13" i="40"/>
  <c r="V7" i="51"/>
  <c r="AH7" i="51"/>
  <c r="M7" i="51"/>
  <c r="D7" i="51"/>
  <c r="AB7" i="51"/>
  <c r="I12" i="25"/>
  <c r="D7" i="54"/>
  <c r="M7" i="54"/>
  <c r="AB7" i="54"/>
  <c r="AH7" i="54"/>
  <c r="D21" i="25"/>
  <c r="E21" i="25"/>
  <c r="B10" i="40"/>
  <c r="D10" i="40" s="1"/>
  <c r="B13" i="40"/>
  <c r="B21" i="40"/>
  <c r="E21" i="40" s="1"/>
  <c r="D11" i="25"/>
  <c r="B22" i="25"/>
  <c r="D22" i="25" s="1"/>
  <c r="C14" i="25"/>
  <c r="G7" i="51"/>
  <c r="Y7" i="51"/>
  <c r="AE7" i="51"/>
  <c r="C14" i="40"/>
  <c r="D14" i="40" s="1"/>
  <c r="C11" i="40"/>
  <c r="E11" i="40" s="1"/>
  <c r="C8" i="40"/>
  <c r="D8" i="40" s="1"/>
  <c r="G7" i="54"/>
  <c r="P7" i="54"/>
  <c r="Y7" i="54"/>
  <c r="AE7" i="54"/>
  <c r="D15" i="25"/>
  <c r="C12" i="25"/>
  <c r="C9" i="25"/>
  <c r="H15" i="45"/>
  <c r="H22" i="45"/>
  <c r="I21" i="45"/>
  <c r="I14" i="45"/>
  <c r="I11" i="45"/>
  <c r="D11" i="45"/>
  <c r="E15" i="45"/>
  <c r="E9" i="45"/>
  <c r="H11" i="45"/>
  <c r="H22" i="25"/>
  <c r="I21" i="25"/>
  <c r="I15" i="25"/>
  <c r="I14" i="25"/>
  <c r="I11" i="25"/>
  <c r="E20" i="40"/>
  <c r="D20" i="40"/>
  <c r="AG7" i="50"/>
  <c r="AF7" i="50"/>
  <c r="AD7" i="50"/>
  <c r="AC7" i="50"/>
  <c r="AA7" i="50"/>
  <c r="Z7" i="50"/>
  <c r="X7" i="50"/>
  <c r="W7" i="50"/>
  <c r="U7" i="50"/>
  <c r="T7" i="50"/>
  <c r="O7" i="50"/>
  <c r="N7" i="50"/>
  <c r="L7" i="50"/>
  <c r="K7" i="50"/>
  <c r="F7" i="50"/>
  <c r="E7" i="50"/>
  <c r="C7" i="50"/>
  <c r="B7" i="50"/>
  <c r="B19" i="24"/>
  <c r="B17" i="24"/>
  <c r="B11" i="24"/>
  <c r="B8" i="24"/>
  <c r="B5" i="24"/>
  <c r="AH14" i="48"/>
  <c r="AE14" i="48"/>
  <c r="Y14" i="48"/>
  <c r="G14" i="48"/>
  <c r="AH13" i="48"/>
  <c r="AE13" i="48"/>
  <c r="Y13" i="48"/>
  <c r="G13" i="48"/>
  <c r="AH12" i="48"/>
  <c r="AE12" i="48"/>
  <c r="Y12" i="48"/>
  <c r="G12" i="48"/>
  <c r="AH11" i="48"/>
  <c r="AE11" i="48"/>
  <c r="Y11" i="48"/>
  <c r="G11" i="48"/>
  <c r="AE10" i="48"/>
  <c r="Y10" i="48"/>
  <c r="G10" i="48"/>
  <c r="AH9" i="48"/>
  <c r="AE9" i="48"/>
  <c r="Y9" i="48"/>
  <c r="G9" i="48"/>
  <c r="AH8" i="48"/>
  <c r="AE8" i="48"/>
  <c r="Y8" i="48"/>
  <c r="G8" i="48"/>
  <c r="AG7" i="48"/>
  <c r="C19" i="42" s="1"/>
  <c r="AF7" i="48"/>
  <c r="AD7" i="48"/>
  <c r="C18" i="42" s="1"/>
  <c r="AC7" i="48"/>
  <c r="B18" i="42" s="1"/>
  <c r="AA7" i="48"/>
  <c r="C17" i="42" s="1"/>
  <c r="Z7" i="48"/>
  <c r="B17" i="42" s="1"/>
  <c r="X7" i="48"/>
  <c r="C12" i="42" s="1"/>
  <c r="W7" i="48"/>
  <c r="B12" i="42" s="1"/>
  <c r="U7" i="48"/>
  <c r="T7" i="48"/>
  <c r="O7" i="48"/>
  <c r="N7" i="48"/>
  <c r="B9" i="42" s="1"/>
  <c r="L7" i="48"/>
  <c r="C8" i="42" s="1"/>
  <c r="K7" i="48"/>
  <c r="F7" i="48"/>
  <c r="E7" i="48"/>
  <c r="B6" i="42" s="1"/>
  <c r="C7" i="48"/>
  <c r="C5" i="42" s="1"/>
  <c r="B7" i="48"/>
  <c r="B5" i="42" s="1"/>
  <c r="AH14" i="39"/>
  <c r="AH13" i="39"/>
  <c r="AH12" i="39"/>
  <c r="AH11" i="39"/>
  <c r="AH10" i="39"/>
  <c r="AH9" i="39"/>
  <c r="AH8" i="39"/>
  <c r="AE14" i="39"/>
  <c r="AE13" i="39"/>
  <c r="AE12" i="39"/>
  <c r="AE11" i="39"/>
  <c r="AE10" i="39"/>
  <c r="AE9" i="39"/>
  <c r="AE8" i="39"/>
  <c r="Y14" i="39"/>
  <c r="Y13" i="39"/>
  <c r="Y12" i="39"/>
  <c r="Y11" i="39"/>
  <c r="Y10" i="39"/>
  <c r="Y8" i="39"/>
  <c r="G14" i="39"/>
  <c r="G13" i="39"/>
  <c r="G12" i="39"/>
  <c r="G11" i="39"/>
  <c r="G10" i="39"/>
  <c r="G9" i="39"/>
  <c r="G8" i="39"/>
  <c r="AG7" i="39"/>
  <c r="C20" i="23" s="1"/>
  <c r="AF7" i="39"/>
  <c r="B20" i="23" s="1"/>
  <c r="AD7" i="39"/>
  <c r="C19" i="23" s="1"/>
  <c r="AC7" i="39"/>
  <c r="B19" i="23" s="1"/>
  <c r="AA7" i="39"/>
  <c r="C18" i="23" s="1"/>
  <c r="Z7" i="39"/>
  <c r="B18" i="23" s="1"/>
  <c r="X7" i="39"/>
  <c r="C13" i="23" s="1"/>
  <c r="W7" i="39"/>
  <c r="B13" i="23" s="1"/>
  <c r="U7" i="39"/>
  <c r="C12" i="23" s="1"/>
  <c r="T7" i="39"/>
  <c r="O7" i="39"/>
  <c r="C10" i="23" s="1"/>
  <c r="N7" i="39"/>
  <c r="B10" i="23" s="1"/>
  <c r="L7" i="39"/>
  <c r="C9" i="23" s="1"/>
  <c r="K7" i="39"/>
  <c r="F7" i="39"/>
  <c r="C7" i="23" s="1"/>
  <c r="E7" i="39"/>
  <c r="B7" i="23" s="1"/>
  <c r="B7" i="39"/>
  <c r="B6" i="23" s="1"/>
  <c r="V7" i="50" l="1"/>
  <c r="D12" i="43" s="1"/>
  <c r="V7" i="48"/>
  <c r="D11" i="42" s="1"/>
  <c r="D10" i="43"/>
  <c r="M7" i="50"/>
  <c r="D9" i="43" s="1"/>
  <c r="G7" i="50"/>
  <c r="D7" i="43" s="1"/>
  <c r="AH7" i="50"/>
  <c r="D20" i="43" s="1"/>
  <c r="Y7" i="50"/>
  <c r="D13" i="43" s="1"/>
  <c r="D7" i="50"/>
  <c r="D6" i="43" s="1"/>
  <c r="AB7" i="50"/>
  <c r="D18" i="43" s="1"/>
  <c r="AE7" i="50"/>
  <c r="D19" i="43" s="1"/>
  <c r="B18" i="43"/>
  <c r="B6" i="43"/>
  <c r="D18" i="23"/>
  <c r="E18" i="23"/>
  <c r="D17" i="42"/>
  <c r="E17" i="42"/>
  <c r="D5" i="42"/>
  <c r="E5" i="42"/>
  <c r="I8" i="25"/>
  <c r="H8" i="25"/>
  <c r="B10" i="43"/>
  <c r="B19" i="43"/>
  <c r="B13" i="43"/>
  <c r="B9" i="43"/>
  <c r="B7" i="43"/>
  <c r="D22" i="45"/>
  <c r="E10" i="40"/>
  <c r="E21" i="45"/>
  <c r="D21" i="45"/>
  <c r="E13" i="40"/>
  <c r="I22" i="45"/>
  <c r="E8" i="40"/>
  <c r="D21" i="40"/>
  <c r="C6" i="24"/>
  <c r="C9" i="24"/>
  <c r="C12" i="24"/>
  <c r="C18" i="24"/>
  <c r="C6" i="43"/>
  <c r="C9" i="43"/>
  <c r="C12" i="43"/>
  <c r="C18" i="43"/>
  <c r="C20" i="43"/>
  <c r="M7" i="39"/>
  <c r="E14" i="40"/>
  <c r="I15" i="45"/>
  <c r="D7" i="48"/>
  <c r="D9" i="45"/>
  <c r="H21" i="45"/>
  <c r="I9" i="25"/>
  <c r="AB7" i="48"/>
  <c r="AH7" i="48"/>
  <c r="D18" i="42"/>
  <c r="M7" i="48"/>
  <c r="E18" i="42"/>
  <c r="B8" i="42"/>
  <c r="E8" i="42" s="1"/>
  <c r="B11" i="42"/>
  <c r="B19" i="42"/>
  <c r="D19" i="42" s="1"/>
  <c r="C11" i="42"/>
  <c r="B6" i="24"/>
  <c r="B9" i="24"/>
  <c r="B12" i="24"/>
  <c r="B18" i="24"/>
  <c r="C19" i="24"/>
  <c r="C17" i="24"/>
  <c r="D12" i="25"/>
  <c r="E12" i="25"/>
  <c r="E22" i="25"/>
  <c r="E11" i="25"/>
  <c r="E15" i="25"/>
  <c r="G7" i="48"/>
  <c r="P7" i="48"/>
  <c r="Y7" i="48"/>
  <c r="AE7" i="48"/>
  <c r="D12" i="42"/>
  <c r="C9" i="42"/>
  <c r="E9" i="42" s="1"/>
  <c r="C6" i="42"/>
  <c r="E6" i="42" s="1"/>
  <c r="C11" i="24"/>
  <c r="C8" i="24"/>
  <c r="C5" i="24"/>
  <c r="H9" i="25"/>
  <c r="D9" i="25"/>
  <c r="E9" i="25"/>
  <c r="E14" i="25"/>
  <c r="E22" i="45"/>
  <c r="E12" i="45"/>
  <c r="I12" i="45"/>
  <c r="B20" i="43"/>
  <c r="C19" i="43"/>
  <c r="C13" i="43"/>
  <c r="C10" i="43"/>
  <c r="B12" i="43"/>
  <c r="C7" i="43"/>
  <c r="Y7" i="39"/>
  <c r="D13" i="23"/>
  <c r="E13" i="23"/>
  <c r="AH7" i="39"/>
  <c r="D20" i="23"/>
  <c r="AB7" i="39"/>
  <c r="E19" i="23"/>
  <c r="AE7" i="39"/>
  <c r="B12" i="23"/>
  <c r="E12" i="23" s="1"/>
  <c r="E10" i="23"/>
  <c r="P7" i="39"/>
  <c r="B9" i="23"/>
  <c r="E9" i="23" s="1"/>
  <c r="E7" i="23"/>
  <c r="G7" i="39"/>
  <c r="H15" i="25"/>
  <c r="D15" i="45"/>
  <c r="H11" i="25"/>
  <c r="D12" i="45"/>
  <c r="E11" i="45"/>
  <c r="I22" i="25"/>
  <c r="H21" i="25"/>
  <c r="H12" i="25"/>
  <c r="D19" i="23"/>
  <c r="E20" i="23"/>
  <c r="D10" i="23"/>
  <c r="D7" i="23"/>
  <c r="E18" i="43" l="1"/>
  <c r="E6" i="43"/>
  <c r="E17" i="24"/>
  <c r="E5" i="24"/>
  <c r="E10" i="43"/>
  <c r="E9" i="43"/>
  <c r="E19" i="24"/>
  <c r="E14" i="45"/>
  <c r="E11" i="42"/>
  <c r="E13" i="43"/>
  <c r="E11" i="24"/>
  <c r="D9" i="42"/>
  <c r="E18" i="24"/>
  <c r="E9" i="24"/>
  <c r="E19" i="42"/>
  <c r="D8" i="42"/>
  <c r="E8" i="24"/>
  <c r="D6" i="42"/>
  <c r="E12" i="24"/>
  <c r="E6" i="24"/>
  <c r="E12" i="42"/>
  <c r="E20" i="43"/>
  <c r="E19" i="43"/>
  <c r="E12" i="43"/>
  <c r="E7" i="43"/>
  <c r="D9" i="23"/>
  <c r="B7" i="65"/>
  <c r="D7" i="65" s="1"/>
  <c r="B11" i="64"/>
  <c r="D11" i="64" s="1"/>
  <c r="D11" i="65"/>
  <c r="B14" i="64"/>
  <c r="D14" i="64" s="1"/>
  <c r="D14" i="65"/>
  <c r="B10" i="64"/>
  <c r="D10" i="64" s="1"/>
  <c r="D10" i="65"/>
  <c r="B13" i="64"/>
  <c r="D13" i="64" s="1"/>
  <c r="D13" i="65"/>
  <c r="B9" i="64"/>
  <c r="D9" i="64" s="1"/>
  <c r="D9" i="65"/>
  <c r="D8" i="65"/>
  <c r="B8" i="64"/>
  <c r="B12" i="64"/>
  <c r="D12" i="64" s="1"/>
  <c r="D12" i="65"/>
  <c r="B7" i="64" l="1"/>
  <c r="D7" i="64" s="1"/>
  <c r="D8" i="64"/>
  <c r="F8" i="45"/>
  <c r="B8" i="45" l="1"/>
  <c r="H8" i="45"/>
  <c r="I8" i="45"/>
  <c r="D8" i="45"/>
  <c r="E8" i="45"/>
  <c r="C7" i="39"/>
  <c r="D7" i="39" s="1"/>
  <c r="D8" i="39"/>
  <c r="C6" i="23" l="1"/>
  <c r="D6" i="23" s="1"/>
  <c r="E6" i="23" l="1"/>
</calcChain>
</file>

<file path=xl/sharedStrings.xml><?xml version="1.0" encoding="utf-8"?>
<sst xmlns="http://schemas.openxmlformats.org/spreadsheetml/2006/main" count="983" uniqueCount="169">
  <si>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</si>
  <si>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</si>
  <si>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</si>
  <si>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</si>
  <si>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</si>
  <si>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</si>
  <si>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</si>
  <si>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</si>
  <si>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</si>
  <si>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</si>
  <si>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</si>
  <si>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</si>
  <si>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</si>
  <si>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</si>
  <si>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</si>
  <si>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</si>
  <si>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</si>
  <si>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</si>
  <si>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</si>
  <si>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</si>
  <si>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</si>
  <si>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</si>
  <si>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</si>
  <si>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</si>
  <si>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</si>
  <si>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</si>
  <si>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</si>
  <si>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</si>
  <si>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</si>
  <si>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</si>
  <si>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</si>
  <si>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</si>
  <si>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</si>
  <si>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</si>
  <si>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</si>
  <si>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</si>
  <si>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</si>
  <si>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</si>
  <si>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</si>
  <si>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</si>
  <si>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</si>
  <si>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</si>
  <si>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</si>
  <si>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</si>
  <si>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</si>
  <si>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</si>
  <si>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</si>
  <si>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</si>
  <si>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</si>
  <si>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</si>
  <si>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</si>
  <si>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</si>
  <si>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</si>
  <si>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</si>
  <si>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</si>
  <si>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</si>
  <si>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</si>
  <si>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</si>
  <si>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</si>
  <si>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</si>
  <si>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</si>
  <si>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</si>
  <si>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</si>
  <si>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</si>
  <si>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</si>
  <si>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</si>
  <si>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</si>
  <si>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</si>
  <si>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</si>
  <si>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</si>
  <si>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</si>
  <si>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</si>
  <si>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</si>
  <si>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</si>
  <si>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</si>
  <si>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</si>
  <si>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</si>
  <si>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</si>
  <si>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</si>
  <si>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</si>
  <si>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</si>
  <si>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</si>
  <si>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</si>
  <si>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</si>
  <si>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</si>
  <si>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</si>
  <si>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</si>
  <si>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</si>
  <si>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</si>
  <si>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</si>
  <si>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</si>
  <si>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</si>
  <si>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</si>
  <si>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</si>
  <si>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</si>
  <si>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</si>
  <si>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</si>
  <si>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</si>
  <si>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</si>
  <si>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</si>
  <si>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</si>
  <si>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 xml:space="preserve">  у т.ч. зареєстровані у звітному періоді, осіб</t>
  </si>
  <si>
    <t>Отримали ваучер на навчання, осіб</t>
  </si>
  <si>
    <r>
      <rPr>
        <i/>
        <sz val="14"/>
        <rFont val="Times New Roman Cyr"/>
        <charset val="204"/>
      </rPr>
      <t xml:space="preserve">у т.ч. </t>
    </r>
    <r>
      <rPr>
        <b/>
        <sz val="14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</si>
  <si>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 xml:space="preserve">Всього отримали роботу  </t>
  </si>
  <si>
    <t>Отримали ваучер на навчання</t>
  </si>
  <si>
    <t>Чисельність безробітних, охоплених профорієнтаційними послугами</t>
  </si>
  <si>
    <t xml:space="preserve">Надання послуг Львівською обласною службою зайнятості безробітним                                                                         з числа учасників бойових дій </t>
  </si>
  <si>
    <t>мають додаткові гарантії у сприянні працевлаштуванню</t>
  </si>
  <si>
    <t>на 01.01.2023</t>
  </si>
  <si>
    <t>особи з інвалідністю</t>
  </si>
  <si>
    <t>УБД</t>
  </si>
  <si>
    <t>ВПО</t>
  </si>
  <si>
    <t>молодь</t>
  </si>
  <si>
    <t>місто</t>
  </si>
  <si>
    <t>сільська місцевість</t>
  </si>
  <si>
    <t>+161,2р.</t>
  </si>
  <si>
    <t>+166,5р.</t>
  </si>
  <si>
    <t>січень 2023 року</t>
  </si>
  <si>
    <t>січень 2024 року</t>
  </si>
  <si>
    <t xml:space="preserve">  1 лютого 2023 р.</t>
  </si>
  <si>
    <t xml:space="preserve">  1 лютого 2024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</si>
  <si>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 січні 2023-2024 рр.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</si>
  <si>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2023-2024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</si>
  <si>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  у січні 2023-2024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</si>
  <si>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2023-2024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</si>
  <si>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</si>
  <si>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</si>
  <si>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2023-2024 рр.</t>
    </r>
  </si>
  <si>
    <t>Надання послуг Львівською обласною службою зайнятості  особам з числа мешканців міських поселень
у  січні 2023-2024 рр.</t>
  </si>
  <si>
    <t>Надання послуг Львівською обласною службою зайнятості особам з числа мешканців сільської місцевості
у січні 2023-2024 рр.</t>
  </si>
  <si>
    <t>на 01.01.2024</t>
  </si>
  <si>
    <t>2024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</si>
  <si>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2023-2024 рр.</t>
    </r>
  </si>
  <si>
    <t>+2,8р.</t>
  </si>
  <si>
    <t>+4,7р.</t>
  </si>
  <si>
    <t>+16р.</t>
  </si>
  <si>
    <t>+3,5р.</t>
  </si>
  <si>
    <t>+5р.</t>
  </si>
  <si>
    <t>+3р.</t>
  </si>
  <si>
    <t>+3,2р.</t>
  </si>
  <si>
    <t>+8,5р.</t>
  </si>
  <si>
    <t>+3,8р.</t>
  </si>
  <si>
    <t>+5,2р.</t>
  </si>
  <si>
    <t>+5,4р.</t>
  </si>
  <si>
    <t>+8р.</t>
  </si>
  <si>
    <t>+4,8р.</t>
  </si>
  <si>
    <t>+4р.</t>
  </si>
  <si>
    <t>+12р.</t>
  </si>
  <si>
    <t>+4,4р.</t>
  </si>
  <si>
    <t>+3,1р.</t>
  </si>
  <si>
    <t>+6р.</t>
  </si>
  <si>
    <t>+3,9р.</t>
  </si>
  <si>
    <t>+7,7р.</t>
  </si>
  <si>
    <t>+4,5р.</t>
  </si>
  <si>
    <t>+5,1р.</t>
  </si>
  <si>
    <t>+7,3р.</t>
  </si>
  <si>
    <t>+3,4р.</t>
  </si>
  <si>
    <t>+5,5р.</t>
  </si>
  <si>
    <t>+9,5р.</t>
  </si>
  <si>
    <t>+9р.</t>
  </si>
  <si>
    <t>+2,7р.</t>
  </si>
  <si>
    <t>+6,8р.</t>
  </si>
  <si>
    <t>+6,3р.</t>
  </si>
  <si>
    <t>+7р.</t>
  </si>
  <si>
    <t>+13,5р.</t>
  </si>
  <si>
    <t>+4,1р.</t>
  </si>
  <si>
    <t>+5,8р.</t>
  </si>
  <si>
    <t>+17р.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</si>
</sst>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  <font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4" tint="-0.499984740745262"/>
      <name val="Times New Roman Cyr"/>
      <charset val="204"/>
    </font>
    <font>
      <sz val="12"/>
      <color theme="4" tint="-0.499984740745262"/>
      <name val="Times New Roman Cyr"/>
      <charset val="204"/>
    </font>
    <font>
      <b/>
      <sz val="12"/>
      <color theme="4" tint="-0.249977111117893"/>
      <name val="Times New Roman Cyr"/>
      <charset val="204"/>
    </font>
    <font>
      <sz val="12"/>
      <color theme="4" tint="-0.249977111117893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431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30" fillId="0" borderId="0" xfId="14" applyFont="1" applyAlignment="1">
      <alignment wrapText="1"/>
    </xf>
    <xf numFmtId="0" fontId="21" fillId="0" borderId="0" xfId="14" applyFont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0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81" fillId="0" borderId="6" xfId="12" applyNumberFormat="1" applyFont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Border="1" applyAlignment="1">
      <alignment horizontal="center" vertical="center"/>
    </xf>
    <xf numFmtId="3" fontId="83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49" fontId="75" fillId="0" borderId="58" xfId="12" applyNumberFormat="1" applyFont="1" applyBorder="1" applyAlignment="1">
      <alignment horizontal="center" vertical="center"/>
    </xf>
    <xf numFmtId="49" fontId="78" fillId="0" borderId="42" xfId="12" applyNumberFormat="1" applyFont="1" applyBorder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32" fillId="0" borderId="0" xfId="12" applyFont="1" applyAlignment="1">
      <alignment vertical="center" wrapText="1"/>
    </xf>
    <xf numFmtId="0" fontId="19" fillId="0" borderId="36" xfId="12" applyFont="1" applyBorder="1" applyAlignment="1">
      <alignment vertical="top"/>
    </xf>
    <xf numFmtId="0" fontId="34" fillId="0" borderId="53" xfId="12" applyFont="1" applyBorder="1" applyAlignment="1">
      <alignment horizontal="center" wrapText="1"/>
    </xf>
    <xf numFmtId="1" fontId="34" fillId="2" borderId="54" xfId="12" applyNumberFormat="1" applyFont="1" applyFill="1" applyBorder="1" applyAlignment="1">
      <alignment horizontal="center" wrapText="1"/>
    </xf>
    <xf numFmtId="1" fontId="34" fillId="0" borderId="55" xfId="12" applyNumberFormat="1" applyFont="1" applyBorder="1" applyAlignment="1">
      <alignment horizontal="center" wrapText="1"/>
    </xf>
    <xf numFmtId="1" fontId="34" fillId="0" borderId="56" xfId="12" applyNumberFormat="1" applyFont="1" applyBorder="1" applyAlignment="1">
      <alignment horizontal="center" wrapText="1"/>
    </xf>
    <xf numFmtId="1" fontId="34" fillId="0" borderId="54" xfId="12" applyNumberFormat="1" applyFont="1" applyBorder="1" applyAlignment="1">
      <alignment horizontal="center" wrapText="1"/>
    </xf>
    <xf numFmtId="1" fontId="34" fillId="0" borderId="57" xfId="12" applyNumberFormat="1" applyFont="1" applyBorder="1" applyAlignment="1">
      <alignment horizontal="center" wrapText="1"/>
    </xf>
    <xf numFmtId="1" fontId="34" fillId="0" borderId="58" xfId="12" applyNumberFormat="1" applyFont="1" applyBorder="1" applyAlignment="1">
      <alignment horizontal="center" wrapText="1"/>
    </xf>
    <xf numFmtId="3" fontId="78" fillId="0" borderId="27" xfId="12" applyNumberFormat="1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79" fillId="0" borderId="39" xfId="12" applyFont="1" applyBorder="1" applyAlignment="1">
      <alignment horizontal="left" vertical="center" wrapText="1"/>
    </xf>
    <xf numFmtId="0" fontId="85" fillId="0" borderId="69" xfId="0" applyFont="1" applyBorder="1" applyAlignment="1">
      <alignment horizontal="center" vertical="center"/>
    </xf>
    <xf numFmtId="0" fontId="85" fillId="0" borderId="70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/>
    </xf>
    <xf numFmtId="0" fontId="87" fillId="0" borderId="33" xfId="0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0" fontId="87" fillId="0" borderId="37" xfId="0" applyFont="1" applyBorder="1" applyAlignment="1">
      <alignment horizontal="center"/>
    </xf>
    <xf numFmtId="1" fontId="34" fillId="2" borderId="2" xfId="12" applyNumberFormat="1" applyFont="1" applyFill="1" applyBorder="1" applyAlignment="1">
      <alignment horizontal="center" wrapText="1"/>
    </xf>
    <xf numFmtId="1" fontId="34" fillId="2" borderId="48" xfId="12" applyNumberFormat="1" applyFont="1" applyFill="1" applyBorder="1" applyAlignment="1">
      <alignment horizontal="center" wrapText="1"/>
    </xf>
    <xf numFmtId="164" fontId="75" fillId="2" borderId="56" xfId="12" applyNumberFormat="1" applyFont="1" applyFill="1" applyBorder="1" applyAlignment="1">
      <alignment horizontal="center" vertical="center"/>
    </xf>
    <xf numFmtId="164" fontId="78" fillId="2" borderId="50" xfId="12" applyNumberFormat="1" applyFont="1" applyFill="1" applyBorder="1" applyAlignment="1">
      <alignment horizontal="center" vertical="center"/>
    </xf>
    <xf numFmtId="164" fontId="78" fillId="2" borderId="33" xfId="12" applyNumberFormat="1" applyFont="1" applyFill="1" applyBorder="1" applyAlignment="1">
      <alignment horizontal="center" vertical="center"/>
    </xf>
    <xf numFmtId="164" fontId="78" fillId="2" borderId="37" xfId="12" applyNumberFormat="1" applyFont="1" applyFill="1" applyBorder="1" applyAlignment="1">
      <alignment horizontal="center" vertical="center"/>
    </xf>
    <xf numFmtId="3" fontId="88" fillId="2" borderId="54" xfId="12" applyNumberFormat="1" applyFont="1" applyFill="1" applyBorder="1" applyAlignment="1">
      <alignment horizontal="center" vertical="center"/>
    </xf>
    <xf numFmtId="3" fontId="88" fillId="2" borderId="55" xfId="12" applyNumberFormat="1" applyFont="1" applyFill="1" applyBorder="1" applyAlignment="1">
      <alignment horizontal="center" vertical="center"/>
    </xf>
    <xf numFmtId="3" fontId="89" fillId="2" borderId="52" xfId="12" applyNumberFormat="1" applyFont="1" applyFill="1" applyBorder="1" applyAlignment="1">
      <alignment horizontal="center" vertical="center"/>
    </xf>
    <xf numFmtId="3" fontId="89" fillId="2" borderId="5" xfId="12" applyNumberFormat="1" applyFont="1" applyFill="1" applyBorder="1" applyAlignment="1">
      <alignment horizontal="center" vertical="center"/>
    </xf>
    <xf numFmtId="3" fontId="89" fillId="2" borderId="32" xfId="12" applyNumberFormat="1" applyFont="1" applyFill="1" applyBorder="1" applyAlignment="1">
      <alignment horizontal="center" vertical="center"/>
    </xf>
    <xf numFmtId="3" fontId="89" fillId="2" borderId="35" xfId="12" applyNumberFormat="1" applyFont="1" applyFill="1" applyBorder="1" applyAlignment="1">
      <alignment horizontal="center" vertical="center"/>
    </xf>
    <xf numFmtId="3" fontId="89" fillId="2" borderId="12" xfId="12" applyNumberFormat="1" applyFont="1" applyFill="1" applyBorder="1" applyAlignment="1">
      <alignment horizontal="center" vertical="center"/>
    </xf>
    <xf numFmtId="0" fontId="15" fillId="2" borderId="6" xfId="8" applyFont="1" applyFill="1" applyBorder="1" applyAlignment="1">
      <alignment horizontal="right" vertical="center" wrapText="1"/>
    </xf>
    <xf numFmtId="0" fontId="4" fillId="2" borderId="6" xfId="8" applyFont="1" applyFill="1" applyBorder="1" applyAlignment="1">
      <alignment vertical="center" wrapText="1"/>
    </xf>
    <xf numFmtId="3" fontId="90" fillId="0" borderId="54" xfId="12" applyNumberFormat="1" applyFont="1" applyBorder="1" applyAlignment="1">
      <alignment horizontal="center" vertical="center"/>
    </xf>
    <xf numFmtId="3" fontId="90" fillId="0" borderId="55" xfId="12" applyNumberFormat="1" applyFont="1" applyBorder="1" applyAlignment="1">
      <alignment horizontal="center" vertical="center"/>
    </xf>
    <xf numFmtId="3" fontId="91" fillId="0" borderId="52" xfId="12" applyNumberFormat="1" applyFont="1" applyBorder="1" applyAlignment="1">
      <alignment horizontal="center" vertical="center"/>
    </xf>
    <xf numFmtId="3" fontId="91" fillId="0" borderId="5" xfId="12" applyNumberFormat="1" applyFont="1" applyBorder="1" applyAlignment="1">
      <alignment horizontal="center" vertical="center"/>
    </xf>
    <xf numFmtId="3" fontId="91" fillId="0" borderId="32" xfId="12" applyNumberFormat="1" applyFont="1" applyBorder="1" applyAlignment="1">
      <alignment horizontal="center" vertical="center"/>
    </xf>
    <xf numFmtId="3" fontId="91" fillId="0" borderId="35" xfId="12" applyNumberFormat="1" applyFont="1" applyBorder="1" applyAlignment="1">
      <alignment horizontal="center" vertical="center"/>
    </xf>
    <xf numFmtId="3" fontId="91" fillId="0" borderId="12" xfId="12" applyNumberFormat="1" applyFont="1" applyBorder="1" applyAlignment="1">
      <alignment horizontal="center" vertical="center"/>
    </xf>
    <xf numFmtId="164" fontId="90" fillId="0" borderId="56" xfId="12" applyNumberFormat="1" applyFont="1" applyBorder="1" applyAlignment="1">
      <alignment horizontal="center" vertical="center"/>
    </xf>
    <xf numFmtId="164" fontId="91" fillId="0" borderId="50" xfId="12" applyNumberFormat="1" applyFont="1" applyBorder="1" applyAlignment="1">
      <alignment horizontal="center" vertical="center"/>
    </xf>
    <xf numFmtId="164" fontId="91" fillId="0" borderId="33" xfId="12" applyNumberFormat="1" applyFont="1" applyBorder="1" applyAlignment="1">
      <alignment horizontal="center" vertical="center"/>
    </xf>
    <xf numFmtId="164" fontId="91" fillId="0" borderId="37" xfId="12" applyNumberFormat="1" applyFont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0" fontId="15" fillId="0" borderId="6" xfId="8" applyFont="1" applyBorder="1" applyAlignment="1">
      <alignment horizontal="right" vertical="center" wrapText="1"/>
    </xf>
    <xf numFmtId="164" fontId="75" fillId="0" borderId="56" xfId="12" quotePrefix="1" applyNumberFormat="1" applyFont="1" applyBorder="1" applyAlignment="1">
      <alignment horizontal="center" vertical="center"/>
    </xf>
    <xf numFmtId="164" fontId="78" fillId="0" borderId="31" xfId="12" quotePrefix="1" applyNumberFormat="1" applyFont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 wrapText="1"/>
    </xf>
    <xf numFmtId="164" fontId="5" fillId="2" borderId="5" xfId="7" applyNumberFormat="1" applyFont="1" applyFill="1" applyBorder="1" applyAlignment="1">
      <alignment horizontal="center" vertical="center" wrapText="1"/>
    </xf>
    <xf numFmtId="164" fontId="78" fillId="0" borderId="6" xfId="12" quotePrefix="1" applyNumberFormat="1" applyFont="1" applyBorder="1" applyAlignment="1">
      <alignment horizontal="center" vertical="center"/>
    </xf>
    <xf numFmtId="3" fontId="88" fillId="0" borderId="54" xfId="12" applyNumberFormat="1" applyFont="1" applyBorder="1" applyAlignment="1">
      <alignment horizontal="center" vertical="center"/>
    </xf>
    <xf numFmtId="3" fontId="88" fillId="0" borderId="55" xfId="12" applyNumberFormat="1" applyFont="1" applyBorder="1" applyAlignment="1">
      <alignment horizontal="center" vertical="center"/>
    </xf>
    <xf numFmtId="3" fontId="89" fillId="0" borderId="52" xfId="12" applyNumberFormat="1" applyFont="1" applyBorder="1" applyAlignment="1">
      <alignment horizontal="center" vertical="center"/>
    </xf>
    <xf numFmtId="3" fontId="89" fillId="0" borderId="5" xfId="12" applyNumberFormat="1" applyFont="1" applyBorder="1" applyAlignment="1">
      <alignment horizontal="center" vertical="center"/>
    </xf>
    <xf numFmtId="164" fontId="89" fillId="0" borderId="50" xfId="12" applyNumberFormat="1" applyFont="1" applyBorder="1" applyAlignment="1">
      <alignment horizontal="center" vertical="center"/>
    </xf>
    <xf numFmtId="3" fontId="89" fillId="0" borderId="32" xfId="12" applyNumberFormat="1" applyFont="1" applyBorder="1" applyAlignment="1">
      <alignment horizontal="center" vertical="center"/>
    </xf>
    <xf numFmtId="164" fontId="89" fillId="0" borderId="33" xfId="12" applyNumberFormat="1" applyFont="1" applyBorder="1" applyAlignment="1">
      <alignment horizontal="center" vertical="center"/>
    </xf>
    <xf numFmtId="3" fontId="89" fillId="0" borderId="35" xfId="12" applyNumberFormat="1" applyFont="1" applyBorder="1" applyAlignment="1">
      <alignment horizontal="center" vertical="center"/>
    </xf>
    <xf numFmtId="3" fontId="89" fillId="0" borderId="12" xfId="12" applyNumberFormat="1" applyFont="1" applyBorder="1" applyAlignment="1">
      <alignment horizontal="center" vertical="center"/>
    </xf>
    <xf numFmtId="164" fontId="89" fillId="0" borderId="37" xfId="12" applyNumberFormat="1" applyFont="1" applyBorder="1" applyAlignment="1">
      <alignment horizontal="center" vertical="center"/>
    </xf>
    <xf numFmtId="3" fontId="78" fillId="0" borderId="68" xfId="12" applyNumberFormat="1" applyFont="1" applyBorder="1" applyAlignment="1">
      <alignment horizontal="center" vertical="center"/>
    </xf>
    <xf numFmtId="0" fontId="4" fillId="2" borderId="6" xfId="7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64" fontId="78" fillId="0" borderId="71" xfId="12" quotePrefix="1" applyNumberFormat="1" applyFont="1" applyBorder="1" applyAlignment="1">
      <alignment horizontal="center" vertical="center"/>
    </xf>
    <xf numFmtId="164" fontId="78" fillId="0" borderId="50" xfId="12" quotePrefix="1" applyNumberFormat="1" applyFont="1" applyBorder="1" applyAlignment="1">
      <alignment horizontal="center" vertical="center"/>
    </xf>
    <xf numFmtId="171" fontId="3" fillId="2" borderId="52" xfId="114" applyNumberFormat="1" applyFont="1" applyFill="1" applyBorder="1" applyAlignment="1">
      <alignment horizontal="center" vertical="center"/>
    </xf>
    <xf numFmtId="171" fontId="3" fillId="2" borderId="68" xfId="114" applyNumberFormat="1" applyFont="1" applyFill="1" applyBorder="1" applyAlignment="1">
      <alignment horizontal="center" vertical="center"/>
    </xf>
    <xf numFmtId="0" fontId="3" fillId="2" borderId="5" xfId="115" applyFont="1" applyFill="1" applyBorder="1" applyAlignment="1" applyProtection="1">
      <alignment horizontal="center" vertical="center"/>
      <protection locked="0"/>
    </xf>
    <xf numFmtId="3" fontId="78" fillId="2" borderId="6" xfId="12" applyNumberFormat="1" applyFont="1" applyFill="1" applyBorder="1" applyAlignment="1">
      <alignment horizontal="center" vertical="center"/>
    </xf>
    <xf numFmtId="3" fontId="78" fillId="2" borderId="13" xfId="12" applyNumberFormat="1" applyFont="1" applyFill="1" applyBorder="1" applyAlignment="1">
      <alignment horizontal="center" vertical="center"/>
    </xf>
    <xf numFmtId="49" fontId="78" fillId="0" borderId="8" xfId="12" applyNumberFormat="1" applyFont="1" applyBorder="1" applyAlignment="1">
      <alignment horizontal="center" vertical="center"/>
    </xf>
    <xf numFmtId="49" fontId="91" fillId="0" borderId="33" xfId="12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vertical="center"/>
    </xf>
    <xf numFmtId="164" fontId="78" fillId="0" borderId="56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6" fontId="5" fillId="2" borderId="3" xfId="16" applyNumberFormat="1" applyFont="1" applyFill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22" fillId="0" borderId="0" xfId="12" applyFont="1" applyAlignment="1">
      <alignment horizontal="left" wrapText="1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0" fillId="2" borderId="26" xfId="12" applyFont="1" applyFill="1" applyBorder="1" applyAlignment="1">
      <alignment horizontal="center" vertical="center" wrapText="1"/>
    </xf>
    <xf numFmtId="0" fontId="80" fillId="2" borderId="27" xfId="12" applyFont="1" applyFill="1" applyBorder="1" applyAlignment="1">
      <alignment horizontal="center" vertical="center" wrapText="1"/>
    </xf>
    <xf numFmtId="0" fontId="80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0" fontId="80" fillId="2" borderId="30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0" fillId="2" borderId="28" xfId="12" applyFont="1" applyFill="1" applyBorder="1" applyAlignment="1">
      <alignment horizontal="center" vertical="center" wrapText="1"/>
    </xf>
    <xf numFmtId="0" fontId="80" fillId="2" borderId="38" xfId="12" applyFont="1" applyFill="1" applyBorder="1" applyAlignment="1">
      <alignment horizontal="center" vertical="center" wrapText="1"/>
    </xf>
    <xf numFmtId="0" fontId="80" fillId="2" borderId="29" xfId="12" applyFont="1" applyFill="1" applyBorder="1" applyAlignment="1">
      <alignment horizontal="center" vertical="center" wrapText="1"/>
    </xf>
    <xf numFmtId="0" fontId="80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0" fillId="0" borderId="38" xfId="12" applyFont="1" applyBorder="1" applyAlignment="1">
      <alignment horizontal="center" vertical="center" wrapText="1"/>
    </xf>
    <xf numFmtId="0" fontId="80" fillId="0" borderId="29" xfId="12" applyFont="1" applyBorder="1" applyAlignment="1">
      <alignment horizontal="center" vertical="center" wrapText="1"/>
    </xf>
    <xf numFmtId="0" fontId="80" fillId="0" borderId="44" xfId="12" applyFont="1" applyBorder="1" applyAlignment="1">
      <alignment horizontal="center" vertical="center" wrapText="1"/>
    </xf>
    <xf numFmtId="0" fontId="80" fillId="0" borderId="30" xfId="12" applyFont="1" applyBorder="1" applyAlignment="1">
      <alignment horizontal="center" vertical="center" wrapText="1"/>
    </xf>
    <xf numFmtId="0" fontId="80" fillId="0" borderId="27" xfId="12" applyFont="1" applyBorder="1" applyAlignment="1">
      <alignment horizontal="center" vertical="center" wrapText="1"/>
    </xf>
    <xf numFmtId="0" fontId="80" fillId="0" borderId="28" xfId="12" applyFont="1" applyBorder="1" applyAlignment="1">
      <alignment horizontal="center" vertical="center" wrapText="1"/>
    </xf>
    <xf numFmtId="0" fontId="80" fillId="0" borderId="26" xfId="12" applyFont="1" applyBorder="1" applyAlignment="1">
      <alignment horizontal="center" vertical="center" wrapText="1"/>
    </xf>
    <xf numFmtId="0" fontId="80" fillId="0" borderId="31" xfId="12" applyFont="1" applyBorder="1" applyAlignment="1">
      <alignment horizontal="center" vertical="center" wrapText="1"/>
    </xf>
    <xf numFmtId="0" fontId="18" fillId="0" borderId="46" xfId="12" applyFont="1" applyBorder="1" applyAlignment="1">
      <alignment horizontal="center" vertical="center" wrapText="1"/>
    </xf>
    <xf numFmtId="0" fontId="80" fillId="0" borderId="57" xfId="12" applyFont="1" applyBorder="1" applyAlignment="1">
      <alignment horizontal="center" vertical="center" wrapText="1"/>
    </xf>
    <xf numFmtId="0" fontId="80" fillId="0" borderId="55" xfId="12" applyFont="1" applyBorder="1" applyAlignment="1">
      <alignment horizontal="center" vertical="center" wrapText="1"/>
    </xf>
    <xf numFmtId="0" fontId="80" fillId="0" borderId="58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80" fillId="2" borderId="54" xfId="12" applyFont="1" applyFill="1" applyBorder="1" applyAlignment="1">
      <alignment horizontal="center" vertical="center" wrapText="1"/>
    </xf>
    <xf numFmtId="0" fontId="80" fillId="2" borderId="55" xfId="12" applyFont="1" applyFill="1" applyBorder="1" applyAlignment="1">
      <alignment horizontal="center" vertical="center" wrapText="1"/>
    </xf>
    <xf numFmtId="0" fontId="80" fillId="2" borderId="56" xfId="12" applyFont="1" applyFill="1" applyBorder="1" applyAlignment="1">
      <alignment horizontal="center" vertical="center" wrapText="1"/>
    </xf>
    <xf numFmtId="0" fontId="80" fillId="0" borderId="53" xfId="12" applyFont="1" applyBorder="1" applyAlignment="1">
      <alignment horizontal="center" vertical="center" wrapText="1"/>
    </xf>
    <xf numFmtId="0" fontId="80" fillId="0" borderId="63" xfId="12" applyFont="1" applyBorder="1" applyAlignment="1">
      <alignment horizontal="center" vertical="center" wrapText="1"/>
    </xf>
    <xf numFmtId="0" fontId="80" fillId="0" borderId="64" xfId="12" applyFont="1" applyBorder="1" applyAlignment="1">
      <alignment horizontal="center" vertical="center" wrapText="1"/>
    </xf>
    <xf numFmtId="0" fontId="80" fillId="0" borderId="54" xfId="12" applyFont="1" applyBorder="1" applyAlignment="1">
      <alignment horizontal="center" vertical="center" wrapText="1"/>
    </xf>
    <xf numFmtId="0" fontId="80" fillId="0" borderId="56" xfId="12" applyFont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8" fillId="0" borderId="40" xfId="12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87" fillId="0" borderId="53" xfId="0" applyFont="1" applyBorder="1" applyAlignment="1">
      <alignment horizontal="center" vertical="center" wrapText="1"/>
    </xf>
    <xf numFmtId="0" fontId="87" fillId="0" borderId="64" xfId="0" applyFont="1" applyBorder="1" applyAlignment="1">
      <alignment horizontal="center" vertical="center"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388620</xdr:colOff>
      <xdr:row>13</xdr:row>
      <xdr:rowOff>0</xdr:rowOff>
    </xdr:from>
    <xdr:to>
      <xdr:col>32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21"/>
  <sheetViews>
    <sheetView tabSelected="1" view="pageBreakPreview" zoomScale="70" zoomScaleNormal="70" zoomScaleSheetLayoutView="70" workbookViewId="0">
      <selection activeCell="D13" sqref="D13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309" t="s">
        <v>23</v>
      </c>
      <c r="B1" s="309"/>
      <c r="C1" s="309"/>
      <c r="D1" s="309"/>
      <c r="E1" s="309"/>
    </row>
    <row r="2" spans="1:11" ht="17.850000000000001" customHeight="1" x14ac:dyDescent="0.2">
      <c r="A2" s="309"/>
      <c r="B2" s="309"/>
      <c r="C2" s="309"/>
      <c r="D2" s="309"/>
      <c r="E2" s="309"/>
    </row>
    <row r="3" spans="1:11" s="3" customFormat="1" ht="23.25" customHeight="1" x14ac:dyDescent="0.25">
      <c r="A3" s="314" t="s">
        <v>0</v>
      </c>
      <c r="B3" s="310" t="s">
        <v>118</v>
      </c>
      <c r="C3" s="310" t="s">
        <v>119</v>
      </c>
      <c r="D3" s="312" t="s">
        <v>1</v>
      </c>
      <c r="E3" s="313"/>
    </row>
    <row r="4" spans="1:11" s="3" customFormat="1" ht="27.75" customHeight="1" x14ac:dyDescent="0.25">
      <c r="A4" s="315"/>
      <c r="B4" s="311"/>
      <c r="C4" s="311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'2(соцнез-ЦЗ)'!B7</f>
        <v>1868</v>
      </c>
      <c r="C6" s="64">
        <f>'2(соцнез-ЦЗ)'!C7</f>
        <v>1354</v>
      </c>
      <c r="D6" s="14">
        <f t="shared" ref="D6" si="0">C6*100/B6</f>
        <v>72.483940042826546</v>
      </c>
      <c r="E6" s="76">
        <f t="shared" ref="E6" si="1">C6-B6</f>
        <v>-514</v>
      </c>
      <c r="K6" s="11"/>
    </row>
    <row r="7" spans="1:11" s="3" customFormat="1" ht="23.1" customHeight="1" x14ac:dyDescent="0.25">
      <c r="A7" s="8" t="s">
        <v>26</v>
      </c>
      <c r="B7" s="64">
        <f>'2(соцнез-ЦЗ)'!E7</f>
        <v>1719</v>
      </c>
      <c r="C7" s="64">
        <f>'2(соцнез-ЦЗ)'!F7</f>
        <v>1265</v>
      </c>
      <c r="D7" s="14">
        <f t="shared" ref="D7:D13" si="2">C7*100/B7</f>
        <v>73.589296102385106</v>
      </c>
      <c r="E7" s="76">
        <f t="shared" ref="E7:E13" si="3">C7-B7</f>
        <v>-454</v>
      </c>
      <c r="K7" s="11"/>
    </row>
    <row r="8" spans="1:11" s="3" customFormat="1" ht="23.1" customHeight="1" x14ac:dyDescent="0.25">
      <c r="A8" s="264" t="s">
        <v>101</v>
      </c>
      <c r="B8" s="82">
        <f>'2(соцнез-ЦЗ)'!H7</f>
        <v>340</v>
      </c>
      <c r="C8" s="82">
        <f>'2(соцнез-ЦЗ)'!I7</f>
        <v>392</v>
      </c>
      <c r="D8" s="14">
        <f t="shared" ref="D8" si="4">C8*100/B8</f>
        <v>115.29411764705883</v>
      </c>
      <c r="E8" s="76">
        <f t="shared" ref="E8" si="5">C8-B8</f>
        <v>52</v>
      </c>
      <c r="K8" s="11"/>
    </row>
    <row r="9" spans="1:11" s="3" customFormat="1" ht="45" customHeight="1" x14ac:dyDescent="0.25">
      <c r="A9" s="12" t="s">
        <v>27</v>
      </c>
      <c r="B9" s="64">
        <f>'2(соцнез-ЦЗ)'!K7</f>
        <v>72</v>
      </c>
      <c r="C9" s="64">
        <f>'2(соцнез-ЦЗ)'!L7</f>
        <v>113</v>
      </c>
      <c r="D9" s="14">
        <f t="shared" si="2"/>
        <v>156.94444444444446</v>
      </c>
      <c r="E9" s="76">
        <f t="shared" si="3"/>
        <v>41</v>
      </c>
      <c r="K9" s="11"/>
    </row>
    <row r="10" spans="1:11" s="3" customFormat="1" ht="23.1" customHeight="1" x14ac:dyDescent="0.25">
      <c r="A10" s="8" t="s">
        <v>28</v>
      </c>
      <c r="B10" s="64">
        <f>'2(соцнез-ЦЗ)'!N7</f>
        <v>30</v>
      </c>
      <c r="C10" s="64">
        <f>'2(соцнез-ЦЗ)'!O7</f>
        <v>82</v>
      </c>
      <c r="D10" s="14">
        <f t="shared" si="2"/>
        <v>273.33333333333331</v>
      </c>
      <c r="E10" s="76">
        <f t="shared" si="3"/>
        <v>52</v>
      </c>
      <c r="K10" s="11"/>
    </row>
    <row r="11" spans="1:11" s="3" customFormat="1" ht="23.1" customHeight="1" x14ac:dyDescent="0.25">
      <c r="A11" s="265" t="s">
        <v>102</v>
      </c>
      <c r="B11" s="82">
        <f>'2(соцнез-ЦЗ)'!Q7</f>
        <v>0</v>
      </c>
      <c r="C11" s="82">
        <f>'2(соцнез-ЦЗ)'!R7</f>
        <v>11</v>
      </c>
      <c r="D11" s="321">
        <f>C11-B11</f>
        <v>11</v>
      </c>
      <c r="E11" s="322"/>
      <c r="K11" s="11"/>
    </row>
    <row r="12" spans="1:11" s="3" customFormat="1" ht="45.6" customHeight="1" x14ac:dyDescent="0.25">
      <c r="A12" s="13" t="s">
        <v>19</v>
      </c>
      <c r="B12" s="64">
        <f>'2(соцнез-ЦЗ)'!T7</f>
        <v>0</v>
      </c>
      <c r="C12" s="64">
        <f>'2(соцнез-ЦЗ)'!U7</f>
        <v>2</v>
      </c>
      <c r="D12" s="14" t="s">
        <v>100</v>
      </c>
      <c r="E12" s="81">
        <f t="shared" si="3"/>
        <v>2</v>
      </c>
      <c r="K12" s="11"/>
    </row>
    <row r="13" spans="1:11" s="3" customFormat="1" ht="45.6" customHeight="1" x14ac:dyDescent="0.25">
      <c r="A13" s="13" t="s">
        <v>29</v>
      </c>
      <c r="B13" s="64">
        <f>'2(соцнез-ЦЗ)'!W7</f>
        <v>839</v>
      </c>
      <c r="C13" s="64">
        <f>'2(соцнез-ЦЗ)'!X7</f>
        <v>718</v>
      </c>
      <c r="D13" s="14">
        <f t="shared" si="2"/>
        <v>85.578069129916571</v>
      </c>
      <c r="E13" s="76">
        <f t="shared" si="3"/>
        <v>-121</v>
      </c>
      <c r="K13" s="11"/>
    </row>
    <row r="14" spans="1:11" s="3" customFormat="1" ht="12.75" customHeight="1" x14ac:dyDescent="0.25">
      <c r="A14" s="316" t="s">
        <v>4</v>
      </c>
      <c r="B14" s="317"/>
      <c r="C14" s="317"/>
      <c r="D14" s="317"/>
      <c r="E14" s="317"/>
      <c r="K14" s="11"/>
    </row>
    <row r="15" spans="1:11" s="3" customFormat="1" ht="15" customHeight="1" x14ac:dyDescent="0.25">
      <c r="A15" s="318"/>
      <c r="B15" s="319"/>
      <c r="C15" s="319"/>
      <c r="D15" s="319"/>
      <c r="E15" s="319"/>
      <c r="K15" s="11"/>
    </row>
    <row r="16" spans="1:11" s="3" customFormat="1" ht="24" customHeight="1" x14ac:dyDescent="0.25">
      <c r="A16" s="314" t="s">
        <v>0</v>
      </c>
      <c r="B16" s="320" t="s">
        <v>120</v>
      </c>
      <c r="C16" s="320" t="s">
        <v>121</v>
      </c>
      <c r="D16" s="312" t="s">
        <v>1</v>
      </c>
      <c r="E16" s="313"/>
      <c r="K16" s="11" t="s">
        <v>65</v>
      </c>
    </row>
    <row r="17" spans="1:11" ht="35.85" customHeight="1" x14ac:dyDescent="0.2">
      <c r="A17" s="315"/>
      <c r="B17" s="320"/>
      <c r="C17" s="320"/>
      <c r="D17" s="4" t="s">
        <v>2</v>
      </c>
      <c r="E17" s="5" t="s">
        <v>24</v>
      </c>
      <c r="K17" s="11"/>
    </row>
    <row r="18" spans="1:11" ht="27.75" customHeight="1" x14ac:dyDescent="0.2">
      <c r="A18" s="8" t="s">
        <v>30</v>
      </c>
      <c r="B18" s="64">
        <f>'2(соцнез-ЦЗ)'!Z7</f>
        <v>1271</v>
      </c>
      <c r="C18" s="64">
        <f>'2(соцнез-ЦЗ)'!AA7</f>
        <v>979</v>
      </c>
      <c r="D18" s="14">
        <f t="shared" ref="D18" si="6">C18*100/B18</f>
        <v>77.025963808025182</v>
      </c>
      <c r="E18" s="81">
        <f t="shared" ref="E18" si="7">C18-B18</f>
        <v>-292</v>
      </c>
      <c r="K18" s="11"/>
    </row>
    <row r="19" spans="1:11" ht="27.75" customHeight="1" x14ac:dyDescent="0.2">
      <c r="A19" s="1" t="s">
        <v>26</v>
      </c>
      <c r="B19" s="64">
        <f>'2(соцнез-ЦЗ)'!AC7</f>
        <v>1155</v>
      </c>
      <c r="C19" s="64">
        <f>'2(соцнез-ЦЗ)'!AD7</f>
        <v>916</v>
      </c>
      <c r="D19" s="14">
        <f t="shared" ref="D19:D20" si="8">C19*100/B19</f>
        <v>79.307359307359306</v>
      </c>
      <c r="E19" s="81">
        <f t="shared" ref="E19:E20" si="9">C19-B19</f>
        <v>-239</v>
      </c>
      <c r="K19" s="11"/>
    </row>
    <row r="20" spans="1:11" ht="27.75" customHeight="1" x14ac:dyDescent="0.2">
      <c r="A20" s="1" t="s">
        <v>31</v>
      </c>
      <c r="B20" s="64">
        <f>'2(соцнез-ЦЗ)'!AF7</f>
        <v>767</v>
      </c>
      <c r="C20" s="64">
        <f>'2(соцнез-ЦЗ)'!AG7</f>
        <v>656</v>
      </c>
      <c r="D20" s="14">
        <f t="shared" si="8"/>
        <v>85.528031290743158</v>
      </c>
      <c r="E20" s="81">
        <f t="shared" si="9"/>
        <v>-111</v>
      </c>
      <c r="K20" s="11"/>
    </row>
    <row r="21" spans="1:11" ht="64.5" customHeight="1" x14ac:dyDescent="0.25">
      <c r="A21" s="308"/>
      <c r="B21" s="308"/>
      <c r="C21" s="308"/>
      <c r="D21" s="308"/>
      <c r="E21" s="308"/>
    </row>
  </sheetData>
  <mergeCells count="13">
    <mergeCell ref="A21:E2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67"/>
  <sheetViews>
    <sheetView view="pageBreakPreview" zoomScale="80" zoomScaleNormal="75" zoomScaleSheetLayoutView="8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3" sqref="P13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9.42578125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" style="41" customWidth="1"/>
    <col min="28" max="28" width="9" style="41" customWidth="1"/>
    <col min="29" max="30" width="12.42578125" style="41" customWidth="1"/>
    <col min="31" max="31" width="8.42578125" style="41" customWidth="1"/>
    <col min="32" max="33" width="12.140625" style="41" customWidth="1"/>
    <col min="34" max="34" width="14.5703125" style="41" customWidth="1"/>
    <col min="35" max="16384" width="9.42578125" style="41"/>
  </cols>
  <sheetData>
    <row r="1" spans="1:38" s="26" customFormat="1" ht="60.75" customHeight="1" x14ac:dyDescent="0.25">
      <c r="B1" s="323" t="s">
        <v>126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33"/>
      <c r="U1" s="233"/>
      <c r="V1" s="233"/>
      <c r="W1" s="25"/>
      <c r="X1" s="25"/>
      <c r="Y1" s="25"/>
      <c r="Z1" s="25"/>
      <c r="AA1" s="346" t="s">
        <v>14</v>
      </c>
      <c r="AB1" s="346"/>
      <c r="AC1" s="346"/>
      <c r="AD1" s="346"/>
      <c r="AE1" s="346"/>
      <c r="AF1" s="346"/>
      <c r="AG1" s="346"/>
      <c r="AH1" s="346"/>
    </row>
    <row r="2" spans="1:38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118"/>
      <c r="V2" s="118"/>
      <c r="W2" s="28"/>
      <c r="X2" s="28"/>
      <c r="Y2" s="28"/>
      <c r="Z2" s="28"/>
      <c r="AA2" s="28"/>
      <c r="AB2" s="28"/>
      <c r="AD2" s="339"/>
      <c r="AE2" s="339"/>
      <c r="AF2" s="337" t="s">
        <v>7</v>
      </c>
      <c r="AG2" s="337"/>
      <c r="AH2" s="337"/>
      <c r="AI2" s="118"/>
    </row>
    <row r="3" spans="1:38" s="204" customFormat="1" ht="97.5" customHeight="1" thickBot="1" x14ac:dyDescent="0.3">
      <c r="A3" s="340"/>
      <c r="B3" s="360" t="s">
        <v>80</v>
      </c>
      <c r="C3" s="361"/>
      <c r="D3" s="362"/>
      <c r="E3" s="366" t="s">
        <v>81</v>
      </c>
      <c r="F3" s="364"/>
      <c r="G3" s="367"/>
      <c r="H3" s="331" t="s">
        <v>103</v>
      </c>
      <c r="I3" s="332"/>
      <c r="J3" s="333"/>
      <c r="K3" s="369" t="s">
        <v>82</v>
      </c>
      <c r="L3" s="370"/>
      <c r="M3" s="371"/>
      <c r="N3" s="366" t="s">
        <v>9</v>
      </c>
      <c r="O3" s="364"/>
      <c r="P3" s="367"/>
      <c r="Q3" s="331" t="s">
        <v>105</v>
      </c>
      <c r="R3" s="332"/>
      <c r="S3" s="333"/>
      <c r="T3" s="363" t="s">
        <v>10</v>
      </c>
      <c r="U3" s="364"/>
      <c r="V3" s="367"/>
      <c r="W3" s="360" t="s">
        <v>8</v>
      </c>
      <c r="X3" s="361"/>
      <c r="Y3" s="362"/>
      <c r="Z3" s="363" t="s">
        <v>15</v>
      </c>
      <c r="AA3" s="364"/>
      <c r="AB3" s="365"/>
      <c r="AC3" s="366" t="s">
        <v>11</v>
      </c>
      <c r="AD3" s="364"/>
      <c r="AE3" s="367"/>
      <c r="AF3" s="363" t="s">
        <v>12</v>
      </c>
      <c r="AG3" s="364"/>
      <c r="AH3" s="367"/>
    </row>
    <row r="4" spans="1:38" s="31" customFormat="1" ht="19.5" customHeight="1" x14ac:dyDescent="0.25">
      <c r="A4" s="341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15.75" customHeight="1" thickBot="1" x14ac:dyDescent="0.3">
      <c r="A5" s="368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235" t="s">
        <v>3</v>
      </c>
      <c r="B6" s="236">
        <v>1</v>
      </c>
      <c r="C6" s="237">
        <v>2</v>
      </c>
      <c r="D6" s="238">
        <v>3</v>
      </c>
      <c r="E6" s="239">
        <v>4</v>
      </c>
      <c r="F6" s="237">
        <v>5</v>
      </c>
      <c r="G6" s="238">
        <v>6</v>
      </c>
      <c r="H6" s="239">
        <v>7</v>
      </c>
      <c r="I6" s="237">
        <v>8</v>
      </c>
      <c r="J6" s="238">
        <v>9</v>
      </c>
      <c r="K6" s="240">
        <v>10</v>
      </c>
      <c r="L6" s="237">
        <v>11</v>
      </c>
      <c r="M6" s="241">
        <v>12</v>
      </c>
      <c r="N6" s="239">
        <v>13</v>
      </c>
      <c r="O6" s="237">
        <v>14</v>
      </c>
      <c r="P6" s="238">
        <v>15</v>
      </c>
      <c r="Q6" s="239">
        <v>16</v>
      </c>
      <c r="R6" s="237">
        <v>17</v>
      </c>
      <c r="S6" s="238">
        <v>18</v>
      </c>
      <c r="T6" s="240">
        <v>19</v>
      </c>
      <c r="U6" s="237">
        <v>20</v>
      </c>
      <c r="V6" s="238">
        <v>21</v>
      </c>
      <c r="W6" s="239">
        <v>22</v>
      </c>
      <c r="X6" s="237">
        <v>23</v>
      </c>
      <c r="Y6" s="238">
        <v>24</v>
      </c>
      <c r="Z6" s="239">
        <v>25</v>
      </c>
      <c r="AA6" s="237">
        <v>26</v>
      </c>
      <c r="AB6" s="238">
        <v>27</v>
      </c>
      <c r="AC6" s="239">
        <v>28</v>
      </c>
      <c r="AD6" s="237">
        <v>29</v>
      </c>
      <c r="AE6" s="238">
        <v>30</v>
      </c>
      <c r="AF6" s="240">
        <v>31</v>
      </c>
      <c r="AG6" s="237">
        <v>32</v>
      </c>
      <c r="AH6" s="238">
        <v>33</v>
      </c>
    </row>
    <row r="7" spans="1:38" s="35" customFormat="1" ht="48.75" customHeight="1" thickBot="1" x14ac:dyDescent="0.3">
      <c r="A7" s="148" t="s">
        <v>32</v>
      </c>
      <c r="B7" s="149">
        <f>SUM(B8:B14)</f>
        <v>2507</v>
      </c>
      <c r="C7" s="150">
        <f>SUM(C8:C14)</f>
        <v>1760</v>
      </c>
      <c r="D7" s="151">
        <f>C7*100/B7</f>
        <v>70.203430394894298</v>
      </c>
      <c r="E7" s="152">
        <f>SUM(E8:E14)</f>
        <v>1808</v>
      </c>
      <c r="F7" s="150">
        <f>SUM(F8:F14)</f>
        <v>1326</v>
      </c>
      <c r="G7" s="151">
        <f>F7*100/E7</f>
        <v>73.340707964601776</v>
      </c>
      <c r="H7" s="266">
        <f>SUM(H8:H14)</f>
        <v>479</v>
      </c>
      <c r="I7" s="267">
        <f>SUM(I8:I14)</f>
        <v>519</v>
      </c>
      <c r="J7" s="151">
        <f>I7*100/H7</f>
        <v>108.35073068893529</v>
      </c>
      <c r="K7" s="152">
        <f>SUM(K8:K14)</f>
        <v>233</v>
      </c>
      <c r="L7" s="150">
        <f>SUM(L8:L14)</f>
        <v>322</v>
      </c>
      <c r="M7" s="151">
        <f>L7*100/K7</f>
        <v>138.19742489270385</v>
      </c>
      <c r="N7" s="152">
        <f>SUM(N8:N14)</f>
        <v>60</v>
      </c>
      <c r="O7" s="150">
        <f>SUM(O8:O14)</f>
        <v>161</v>
      </c>
      <c r="P7" s="200" t="s">
        <v>161</v>
      </c>
      <c r="Q7" s="152">
        <f>SUM(Q8:Q14)</f>
        <v>0</v>
      </c>
      <c r="R7" s="150">
        <f>SUM(R8:R14)</f>
        <v>4</v>
      </c>
      <c r="S7" s="151" t="str">
        <f t="shared" ref="S7:S14" si="0">IF(ISERROR(R7*100/Q7),"-",(R7*100/Q7))</f>
        <v>-</v>
      </c>
      <c r="T7" s="153">
        <f>SUM(T8:T14)</f>
        <v>0</v>
      </c>
      <c r="U7" s="150">
        <f>SUM(U8:U14)</f>
        <v>1</v>
      </c>
      <c r="V7" s="151" t="str">
        <f>IF(ISERROR(U7*100/T7),"-",(U7*100/T7))</f>
        <v>-</v>
      </c>
      <c r="W7" s="152">
        <f>SUM(W8:W14)</f>
        <v>853</v>
      </c>
      <c r="X7" s="150">
        <f>SUM(X8:X14)</f>
        <v>741</v>
      </c>
      <c r="Y7" s="151">
        <f>X7*100/W7</f>
        <v>86.869871043376321</v>
      </c>
      <c r="Z7" s="153">
        <f>SUM(Z8:Z14)</f>
        <v>1713</v>
      </c>
      <c r="AA7" s="150">
        <f>SUM(AA8:AA14)</f>
        <v>1161</v>
      </c>
      <c r="AB7" s="154">
        <f>AA7*100/Z7</f>
        <v>67.775831873905432</v>
      </c>
      <c r="AC7" s="152">
        <f>SUM(AC8:AC14)</f>
        <v>1192</v>
      </c>
      <c r="AD7" s="150">
        <f>SUM(AD8:AD14)</f>
        <v>892</v>
      </c>
      <c r="AE7" s="151">
        <f>AD7*100/AC7</f>
        <v>74.832214765100673</v>
      </c>
      <c r="AF7" s="153">
        <f>SUM(AF8:AF14)</f>
        <v>679</v>
      </c>
      <c r="AG7" s="150">
        <f>SUM(AG8:AG14)</f>
        <v>566</v>
      </c>
      <c r="AH7" s="151">
        <f>AG7*100/AF7</f>
        <v>83.357879234167896</v>
      </c>
      <c r="AI7" s="34"/>
      <c r="AL7" s="39"/>
    </row>
    <row r="8" spans="1:38" s="39" customFormat="1" ht="48.75" customHeight="1" x14ac:dyDescent="0.25">
      <c r="A8" s="133" t="s">
        <v>93</v>
      </c>
      <c r="B8" s="155">
        <v>316</v>
      </c>
      <c r="C8" s="145">
        <v>279</v>
      </c>
      <c r="D8" s="156">
        <f t="shared" ref="D8:D14" si="1">C8*100/B8</f>
        <v>88.291139240506325</v>
      </c>
      <c r="E8" s="157">
        <v>231</v>
      </c>
      <c r="F8" s="145">
        <v>194</v>
      </c>
      <c r="G8" s="156">
        <f t="shared" ref="G8:G14" si="2">F8*100/E8</f>
        <v>83.98268398268398</v>
      </c>
      <c r="H8" s="268">
        <f>E8-'статус на початок року'!J8</f>
        <v>65</v>
      </c>
      <c r="I8" s="269">
        <f>F8-'статус на початок року'!K8</f>
        <v>87</v>
      </c>
      <c r="J8" s="156">
        <f t="shared" ref="J8:J14" si="3">IF(ISERROR(I8*100/H8),"-",(I8*100/H8))</f>
        <v>133.84615384615384</v>
      </c>
      <c r="K8" s="161">
        <v>44</v>
      </c>
      <c r="L8" s="159">
        <v>82</v>
      </c>
      <c r="M8" s="156">
        <f>IF(ISERROR(L8*100/K8),"-",(L8*100/K8))</f>
        <v>186.36363636363637</v>
      </c>
      <c r="N8" s="161">
        <v>4</v>
      </c>
      <c r="O8" s="146">
        <v>27</v>
      </c>
      <c r="P8" s="226" t="s">
        <v>162</v>
      </c>
      <c r="Q8" s="161">
        <v>0</v>
      </c>
      <c r="R8" s="159">
        <v>1</v>
      </c>
      <c r="S8" s="165" t="str">
        <f t="shared" si="0"/>
        <v>-</v>
      </c>
      <c r="T8" s="162">
        <v>0</v>
      </c>
      <c r="U8" s="146">
        <v>0</v>
      </c>
      <c r="V8" s="156" t="str">
        <f>IF(ISERROR(U8*100/T8),"-",(U8*100/T8))</f>
        <v>-</v>
      </c>
      <c r="W8" s="161">
        <v>123</v>
      </c>
      <c r="X8" s="159">
        <v>123</v>
      </c>
      <c r="Y8" s="156">
        <f t="shared" ref="Y8:Y14" si="4">X8*100/W8</f>
        <v>100</v>
      </c>
      <c r="Z8" s="158">
        <v>214</v>
      </c>
      <c r="AA8" s="163">
        <v>166</v>
      </c>
      <c r="AB8" s="160">
        <f t="shared" ref="AB8:AB14" si="5">AA8*100/Z8</f>
        <v>77.570093457943926</v>
      </c>
      <c r="AC8" s="157">
        <v>151</v>
      </c>
      <c r="AD8" s="163">
        <v>114</v>
      </c>
      <c r="AE8" s="156">
        <f t="shared" ref="AE8:AE14" si="6">AD8*100/AC8</f>
        <v>75.496688741721854</v>
      </c>
      <c r="AF8" s="158">
        <v>72</v>
      </c>
      <c r="AG8" s="163">
        <v>59</v>
      </c>
      <c r="AH8" s="156">
        <f t="shared" ref="AH8:AH14" si="7">AG8*100/AF8</f>
        <v>81.944444444444443</v>
      </c>
      <c r="AI8" s="34"/>
      <c r="AJ8" s="38"/>
    </row>
    <row r="9" spans="1:38" s="40" customFormat="1" ht="48.75" customHeight="1" x14ac:dyDescent="0.25">
      <c r="A9" s="134" t="s">
        <v>94</v>
      </c>
      <c r="B9" s="164">
        <v>200</v>
      </c>
      <c r="C9" s="145">
        <v>189</v>
      </c>
      <c r="D9" s="165">
        <f t="shared" si="1"/>
        <v>94.5</v>
      </c>
      <c r="E9" s="166">
        <v>164</v>
      </c>
      <c r="F9" s="124">
        <v>135</v>
      </c>
      <c r="G9" s="165">
        <f t="shared" si="2"/>
        <v>82.317073170731703</v>
      </c>
      <c r="H9" s="270">
        <f>E9-'статус на початок року'!J9</f>
        <v>49</v>
      </c>
      <c r="I9" s="269">
        <f>F9-'статус на початок року'!K9</f>
        <v>48</v>
      </c>
      <c r="J9" s="165">
        <f t="shared" si="3"/>
        <v>97.959183673469383</v>
      </c>
      <c r="K9" s="169">
        <v>24</v>
      </c>
      <c r="L9" s="129">
        <v>27</v>
      </c>
      <c r="M9" s="165">
        <f t="shared" ref="M9:M14" si="8">IF(ISERROR(L9*100/K9),"-",(L9*100/K9))</f>
        <v>112.5</v>
      </c>
      <c r="N9" s="169">
        <v>6</v>
      </c>
      <c r="O9" s="128">
        <v>15</v>
      </c>
      <c r="P9" s="165">
        <f t="shared" ref="P9:P14" si="9">IF(ISERROR(O9*100/N9),"-",(O9*100/N9))</f>
        <v>250</v>
      </c>
      <c r="Q9" s="169">
        <v>0</v>
      </c>
      <c r="R9" s="129">
        <v>0</v>
      </c>
      <c r="S9" s="165" t="str">
        <f t="shared" si="0"/>
        <v>-</v>
      </c>
      <c r="T9" s="170">
        <v>0</v>
      </c>
      <c r="U9" s="128">
        <v>0</v>
      </c>
      <c r="V9" s="165" t="str">
        <f t="shared" ref="V9:V14" si="10">IF(ISERROR(U9*100/T9),"-",(U9*100/T9))</f>
        <v>-</v>
      </c>
      <c r="W9" s="169">
        <v>90</v>
      </c>
      <c r="X9" s="129">
        <v>84</v>
      </c>
      <c r="Y9" s="165">
        <f t="shared" si="4"/>
        <v>93.333333333333329</v>
      </c>
      <c r="Z9" s="167">
        <v>124</v>
      </c>
      <c r="AA9" s="130">
        <v>123</v>
      </c>
      <c r="AB9" s="168">
        <f t="shared" si="5"/>
        <v>99.193548387096769</v>
      </c>
      <c r="AC9" s="166">
        <v>109</v>
      </c>
      <c r="AD9" s="130">
        <v>101</v>
      </c>
      <c r="AE9" s="165">
        <f t="shared" si="6"/>
        <v>92.660550458715591</v>
      </c>
      <c r="AF9" s="167">
        <v>70</v>
      </c>
      <c r="AG9" s="130">
        <v>61</v>
      </c>
      <c r="AH9" s="165">
        <f t="shared" si="7"/>
        <v>87.142857142857139</v>
      </c>
      <c r="AI9" s="34"/>
      <c r="AJ9" s="38"/>
    </row>
    <row r="10" spans="1:38" s="39" customFormat="1" ht="48.75" customHeight="1" x14ac:dyDescent="0.25">
      <c r="A10" s="134" t="s">
        <v>95</v>
      </c>
      <c r="B10" s="164">
        <v>883</v>
      </c>
      <c r="C10" s="145">
        <v>512</v>
      </c>
      <c r="D10" s="165">
        <f t="shared" si="1"/>
        <v>57.9841449603624</v>
      </c>
      <c r="E10" s="166">
        <v>596</v>
      </c>
      <c r="F10" s="125">
        <v>399</v>
      </c>
      <c r="G10" s="165">
        <f t="shared" si="2"/>
        <v>66.946308724832221</v>
      </c>
      <c r="H10" s="270">
        <f>E10-'статус на початок року'!J10</f>
        <v>149</v>
      </c>
      <c r="I10" s="269">
        <f>F10-'статус на початок року'!K10</f>
        <v>148</v>
      </c>
      <c r="J10" s="165">
        <f t="shared" si="3"/>
        <v>99.328859060402678</v>
      </c>
      <c r="K10" s="169">
        <v>38</v>
      </c>
      <c r="L10" s="129">
        <v>65</v>
      </c>
      <c r="M10" s="165">
        <f t="shared" si="8"/>
        <v>171.05263157894737</v>
      </c>
      <c r="N10" s="169">
        <v>36</v>
      </c>
      <c r="O10" s="127">
        <v>51</v>
      </c>
      <c r="P10" s="165">
        <f t="shared" si="9"/>
        <v>141.66666666666666</v>
      </c>
      <c r="Q10" s="169">
        <v>0</v>
      </c>
      <c r="R10" s="129">
        <v>3</v>
      </c>
      <c r="S10" s="165" t="str">
        <f t="shared" si="0"/>
        <v>-</v>
      </c>
      <c r="T10" s="170">
        <v>0</v>
      </c>
      <c r="U10" s="127">
        <v>0</v>
      </c>
      <c r="V10" s="165" t="str">
        <f t="shared" si="10"/>
        <v>-</v>
      </c>
      <c r="W10" s="169">
        <v>268</v>
      </c>
      <c r="X10" s="129">
        <v>196</v>
      </c>
      <c r="Y10" s="165">
        <f t="shared" si="4"/>
        <v>73.134328358208961</v>
      </c>
      <c r="Z10" s="167">
        <v>638</v>
      </c>
      <c r="AA10" s="130">
        <v>333</v>
      </c>
      <c r="AB10" s="168">
        <f t="shared" si="5"/>
        <v>52.194357366771158</v>
      </c>
      <c r="AC10" s="166">
        <v>389</v>
      </c>
      <c r="AD10" s="130">
        <v>261</v>
      </c>
      <c r="AE10" s="165">
        <f t="shared" si="6"/>
        <v>67.095115681233935</v>
      </c>
      <c r="AF10" s="167">
        <v>245</v>
      </c>
      <c r="AG10" s="130">
        <v>194</v>
      </c>
      <c r="AH10" s="165">
        <f t="shared" si="7"/>
        <v>79.183673469387756</v>
      </c>
      <c r="AI10" s="34"/>
      <c r="AJ10" s="38"/>
    </row>
    <row r="11" spans="1:38" s="39" customFormat="1" ht="48.75" customHeight="1" x14ac:dyDescent="0.25">
      <c r="A11" s="134" t="s">
        <v>96</v>
      </c>
      <c r="B11" s="164">
        <v>354</v>
      </c>
      <c r="C11" s="145">
        <v>231</v>
      </c>
      <c r="D11" s="165">
        <f t="shared" si="1"/>
        <v>65.254237288135599</v>
      </c>
      <c r="E11" s="166">
        <v>270</v>
      </c>
      <c r="F11" s="125">
        <v>193</v>
      </c>
      <c r="G11" s="165">
        <f t="shared" si="2"/>
        <v>71.481481481481481</v>
      </c>
      <c r="H11" s="270">
        <f>E11-'статус на початок року'!J11</f>
        <v>68</v>
      </c>
      <c r="I11" s="269">
        <f>F11-'статус на початок року'!K11</f>
        <v>68</v>
      </c>
      <c r="J11" s="165">
        <f t="shared" si="3"/>
        <v>100</v>
      </c>
      <c r="K11" s="169">
        <v>37</v>
      </c>
      <c r="L11" s="129">
        <v>42</v>
      </c>
      <c r="M11" s="165">
        <f t="shared" si="8"/>
        <v>113.51351351351352</v>
      </c>
      <c r="N11" s="169">
        <v>4</v>
      </c>
      <c r="O11" s="127">
        <v>22</v>
      </c>
      <c r="P11" s="220" t="s">
        <v>158</v>
      </c>
      <c r="Q11" s="169">
        <v>0</v>
      </c>
      <c r="R11" s="129">
        <v>0</v>
      </c>
      <c r="S11" s="165" t="str">
        <f t="shared" si="0"/>
        <v>-</v>
      </c>
      <c r="T11" s="170">
        <v>0</v>
      </c>
      <c r="U11" s="127">
        <v>0</v>
      </c>
      <c r="V11" s="165" t="str">
        <f t="shared" si="10"/>
        <v>-</v>
      </c>
      <c r="W11" s="169">
        <v>159</v>
      </c>
      <c r="X11" s="129">
        <v>117</v>
      </c>
      <c r="Y11" s="165">
        <f t="shared" si="4"/>
        <v>73.584905660377359</v>
      </c>
      <c r="Z11" s="167">
        <v>239</v>
      </c>
      <c r="AA11" s="130">
        <v>158</v>
      </c>
      <c r="AB11" s="168">
        <f t="shared" si="5"/>
        <v>66.108786610878667</v>
      </c>
      <c r="AC11" s="166">
        <v>190</v>
      </c>
      <c r="AD11" s="130">
        <v>132</v>
      </c>
      <c r="AE11" s="165">
        <f t="shared" si="6"/>
        <v>69.473684210526315</v>
      </c>
      <c r="AF11" s="167">
        <v>86</v>
      </c>
      <c r="AG11" s="130">
        <v>73</v>
      </c>
      <c r="AH11" s="165">
        <f t="shared" si="7"/>
        <v>84.883720930232556</v>
      </c>
      <c r="AI11" s="34"/>
      <c r="AJ11" s="38"/>
    </row>
    <row r="12" spans="1:38" s="39" customFormat="1" ht="48.75" customHeight="1" x14ac:dyDescent="0.25">
      <c r="A12" s="134" t="s">
        <v>97</v>
      </c>
      <c r="B12" s="164">
        <v>411</v>
      </c>
      <c r="C12" s="145">
        <v>280</v>
      </c>
      <c r="D12" s="165">
        <f t="shared" si="1"/>
        <v>68.126520681265205</v>
      </c>
      <c r="E12" s="166">
        <v>305</v>
      </c>
      <c r="F12" s="125">
        <v>210</v>
      </c>
      <c r="G12" s="165">
        <f t="shared" si="2"/>
        <v>68.852459016393439</v>
      </c>
      <c r="H12" s="270">
        <f>E12-'статус на початок року'!J12</f>
        <v>69</v>
      </c>
      <c r="I12" s="269">
        <f>F12-'статус на початок року'!K12</f>
        <v>80</v>
      </c>
      <c r="J12" s="165">
        <f t="shared" si="3"/>
        <v>115.94202898550725</v>
      </c>
      <c r="K12" s="169">
        <v>34</v>
      </c>
      <c r="L12" s="129">
        <v>43</v>
      </c>
      <c r="M12" s="165">
        <f t="shared" si="8"/>
        <v>126.47058823529412</v>
      </c>
      <c r="N12" s="169">
        <v>4</v>
      </c>
      <c r="O12" s="127">
        <v>25</v>
      </c>
      <c r="P12" s="220" t="s">
        <v>163</v>
      </c>
      <c r="Q12" s="169">
        <v>0</v>
      </c>
      <c r="R12" s="129">
        <v>0</v>
      </c>
      <c r="S12" s="165" t="str">
        <f t="shared" si="0"/>
        <v>-</v>
      </c>
      <c r="T12" s="170">
        <v>0</v>
      </c>
      <c r="U12" s="127">
        <v>1</v>
      </c>
      <c r="V12" s="165" t="str">
        <f t="shared" si="10"/>
        <v>-</v>
      </c>
      <c r="W12" s="169">
        <v>85</v>
      </c>
      <c r="X12" s="129">
        <v>105</v>
      </c>
      <c r="Y12" s="165">
        <f t="shared" si="4"/>
        <v>123.52941176470588</v>
      </c>
      <c r="Z12" s="167">
        <v>260</v>
      </c>
      <c r="AA12" s="130">
        <v>199</v>
      </c>
      <c r="AB12" s="168">
        <f t="shared" si="5"/>
        <v>76.538461538461533</v>
      </c>
      <c r="AC12" s="166">
        <v>196</v>
      </c>
      <c r="AD12" s="130">
        <v>154</v>
      </c>
      <c r="AE12" s="165">
        <f t="shared" si="6"/>
        <v>78.571428571428569</v>
      </c>
      <c r="AF12" s="167">
        <v>98</v>
      </c>
      <c r="AG12" s="130">
        <v>90</v>
      </c>
      <c r="AH12" s="165">
        <f t="shared" si="7"/>
        <v>91.836734693877546</v>
      </c>
      <c r="AI12" s="34"/>
      <c r="AJ12" s="38"/>
    </row>
    <row r="13" spans="1:38" s="39" customFormat="1" ht="48.75" customHeight="1" x14ac:dyDescent="0.25">
      <c r="A13" s="134" t="s">
        <v>98</v>
      </c>
      <c r="B13" s="164">
        <v>176</v>
      </c>
      <c r="C13" s="145">
        <v>131</v>
      </c>
      <c r="D13" s="165">
        <f t="shared" si="1"/>
        <v>74.431818181818187</v>
      </c>
      <c r="E13" s="166">
        <v>120</v>
      </c>
      <c r="F13" s="125">
        <v>83</v>
      </c>
      <c r="G13" s="165">
        <f t="shared" si="2"/>
        <v>69.166666666666671</v>
      </c>
      <c r="H13" s="270">
        <f>E13-'статус на початок року'!J13</f>
        <v>41</v>
      </c>
      <c r="I13" s="269">
        <f>F13-'статус на початок року'!K13</f>
        <v>46</v>
      </c>
      <c r="J13" s="165">
        <f t="shared" si="3"/>
        <v>112.19512195121951</v>
      </c>
      <c r="K13" s="169">
        <v>29</v>
      </c>
      <c r="L13" s="129">
        <v>30</v>
      </c>
      <c r="M13" s="165">
        <f t="shared" si="8"/>
        <v>103.44827586206897</v>
      </c>
      <c r="N13" s="169">
        <v>0</v>
      </c>
      <c r="O13" s="127">
        <v>9</v>
      </c>
      <c r="P13" s="165" t="str">
        <f t="shared" si="9"/>
        <v>-</v>
      </c>
      <c r="Q13" s="169">
        <v>0</v>
      </c>
      <c r="R13" s="129">
        <v>0</v>
      </c>
      <c r="S13" s="165" t="str">
        <f t="shared" si="0"/>
        <v>-</v>
      </c>
      <c r="T13" s="170">
        <v>0</v>
      </c>
      <c r="U13" s="127">
        <v>0</v>
      </c>
      <c r="V13" s="165" t="str">
        <f t="shared" si="10"/>
        <v>-</v>
      </c>
      <c r="W13" s="169">
        <v>61</v>
      </c>
      <c r="X13" s="129">
        <v>51</v>
      </c>
      <c r="Y13" s="165">
        <f t="shared" si="4"/>
        <v>83.606557377049185</v>
      </c>
      <c r="Z13" s="167">
        <v>114</v>
      </c>
      <c r="AA13" s="130">
        <v>94</v>
      </c>
      <c r="AB13" s="168">
        <f t="shared" si="5"/>
        <v>82.456140350877192</v>
      </c>
      <c r="AC13" s="166">
        <v>71</v>
      </c>
      <c r="AD13" s="130">
        <v>58</v>
      </c>
      <c r="AE13" s="165">
        <f t="shared" si="6"/>
        <v>81.690140845070417</v>
      </c>
      <c r="AF13" s="167">
        <v>55</v>
      </c>
      <c r="AG13" s="130">
        <v>48</v>
      </c>
      <c r="AH13" s="165">
        <f t="shared" si="7"/>
        <v>87.272727272727266</v>
      </c>
      <c r="AI13" s="34"/>
      <c r="AJ13" s="38"/>
    </row>
    <row r="14" spans="1:38" s="39" customFormat="1" ht="48.75" customHeight="1" thickBot="1" x14ac:dyDescent="0.3">
      <c r="A14" s="135" t="s">
        <v>99</v>
      </c>
      <c r="B14" s="171">
        <v>167</v>
      </c>
      <c r="C14" s="214">
        <v>138</v>
      </c>
      <c r="D14" s="172">
        <f t="shared" si="1"/>
        <v>82.634730538922156</v>
      </c>
      <c r="E14" s="173">
        <v>122</v>
      </c>
      <c r="F14" s="136">
        <v>112</v>
      </c>
      <c r="G14" s="172">
        <f t="shared" si="2"/>
        <v>91.803278688524586</v>
      </c>
      <c r="H14" s="271">
        <f>E14-'статус на початок року'!J14</f>
        <v>38</v>
      </c>
      <c r="I14" s="272">
        <f>F14-'статус на початок року'!K14</f>
        <v>42</v>
      </c>
      <c r="J14" s="172">
        <f t="shared" si="3"/>
        <v>110.52631578947368</v>
      </c>
      <c r="K14" s="177">
        <v>27</v>
      </c>
      <c r="L14" s="175">
        <v>33</v>
      </c>
      <c r="M14" s="172">
        <f t="shared" si="8"/>
        <v>122.22222222222223</v>
      </c>
      <c r="N14" s="177">
        <v>6</v>
      </c>
      <c r="O14" s="137">
        <v>12</v>
      </c>
      <c r="P14" s="172">
        <f t="shared" si="9"/>
        <v>200</v>
      </c>
      <c r="Q14" s="177">
        <v>0</v>
      </c>
      <c r="R14" s="175">
        <v>0</v>
      </c>
      <c r="S14" s="172" t="str">
        <f t="shared" si="0"/>
        <v>-</v>
      </c>
      <c r="T14" s="178">
        <v>0</v>
      </c>
      <c r="U14" s="137">
        <v>0</v>
      </c>
      <c r="V14" s="172" t="str">
        <f t="shared" si="10"/>
        <v>-</v>
      </c>
      <c r="W14" s="177">
        <v>67</v>
      </c>
      <c r="X14" s="175">
        <v>65</v>
      </c>
      <c r="Y14" s="172">
        <f t="shared" si="4"/>
        <v>97.014925373134332</v>
      </c>
      <c r="Z14" s="174">
        <v>124</v>
      </c>
      <c r="AA14" s="179">
        <v>88</v>
      </c>
      <c r="AB14" s="176">
        <f t="shared" si="5"/>
        <v>70.967741935483872</v>
      </c>
      <c r="AC14" s="173">
        <v>86</v>
      </c>
      <c r="AD14" s="179">
        <v>72</v>
      </c>
      <c r="AE14" s="172">
        <f t="shared" si="6"/>
        <v>83.720930232558146</v>
      </c>
      <c r="AF14" s="174">
        <v>53</v>
      </c>
      <c r="AG14" s="179">
        <v>41</v>
      </c>
      <c r="AH14" s="172">
        <f t="shared" si="7"/>
        <v>77.35849056603773</v>
      </c>
      <c r="AI14" s="34"/>
      <c r="AJ14" s="38"/>
    </row>
    <row r="15" spans="1:38" s="78" customFormat="1" ht="64.5" customHeight="1" x14ac:dyDescent="0.25">
      <c r="A15" s="77"/>
      <c r="B15" s="77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8" s="78" customFormat="1" ht="15" x14ac:dyDescent="0.25">
      <c r="H16" s="41"/>
      <c r="I16" s="41"/>
      <c r="J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8:31" s="78" customFormat="1" ht="15" x14ac:dyDescent="0.25">
      <c r="H17" s="41"/>
      <c r="I17" s="41"/>
      <c r="J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8:31" s="78" customFormat="1" ht="15" x14ac:dyDescent="0.25">
      <c r="H18" s="41"/>
      <c r="I18" s="41"/>
      <c r="J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8:31" s="78" customFormat="1" ht="15" x14ac:dyDescent="0.25">
      <c r="H19" s="41"/>
      <c r="I19" s="41"/>
      <c r="J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8:31" s="78" customFormat="1" ht="15" x14ac:dyDescent="0.25">
      <c r="H20" s="41"/>
      <c r="I20" s="41"/>
      <c r="J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8:31" s="78" customFormat="1" ht="15" x14ac:dyDescent="0.25">
      <c r="H21" s="41"/>
      <c r="I21" s="41"/>
      <c r="J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8:31" s="78" customFormat="1" ht="15" x14ac:dyDescent="0.25">
      <c r="H22" s="41"/>
      <c r="I22" s="41"/>
      <c r="J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8:31" s="78" customFormat="1" ht="15" x14ac:dyDescent="0.25">
      <c r="H23" s="41"/>
      <c r="I23" s="41"/>
      <c r="J23" s="41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8:31" s="78" customFormat="1" ht="15" x14ac:dyDescent="0.25">
      <c r="H24" s="41"/>
      <c r="I24" s="41"/>
      <c r="J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8:31" s="78" customFormat="1" ht="15" x14ac:dyDescent="0.25">
      <c r="H25" s="41"/>
      <c r="I25" s="41"/>
      <c r="J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8:31" s="78" customFormat="1" ht="15" x14ac:dyDescent="0.25">
      <c r="H26" s="41"/>
      <c r="I26" s="41"/>
      <c r="J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8:31" s="78" customFormat="1" ht="15" x14ac:dyDescent="0.25">
      <c r="H27" s="41"/>
      <c r="I27" s="41"/>
      <c r="J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8:31" s="78" customFormat="1" ht="15" x14ac:dyDescent="0.25">
      <c r="H28" s="41"/>
      <c r="I28" s="41"/>
      <c r="J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8:31" s="78" customFormat="1" ht="15" x14ac:dyDescent="0.25">
      <c r="H29" s="41"/>
      <c r="I29" s="41"/>
      <c r="J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8:31" s="78" customFormat="1" ht="15" x14ac:dyDescent="0.25">
      <c r="H30" s="41"/>
      <c r="I30" s="41"/>
      <c r="J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8:31" s="78" customFormat="1" ht="15" x14ac:dyDescent="0.25">
      <c r="H31" s="41"/>
      <c r="I31" s="41"/>
      <c r="J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8:31" s="78" customFormat="1" ht="15" x14ac:dyDescent="0.25">
      <c r="H32" s="41"/>
      <c r="I32" s="41"/>
      <c r="J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8:31" s="78" customFormat="1" ht="15" x14ac:dyDescent="0.25">
      <c r="H33" s="41"/>
      <c r="I33" s="41"/>
      <c r="J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8:31" s="78" customFormat="1" ht="15" x14ac:dyDescent="0.25">
      <c r="H34" s="41"/>
      <c r="I34" s="41"/>
      <c r="J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8:31" s="78" customFormat="1" ht="15" x14ac:dyDescent="0.25">
      <c r="H35" s="41"/>
      <c r="I35" s="41"/>
      <c r="J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8:31" s="78" customFormat="1" ht="15" x14ac:dyDescent="0.25">
      <c r="H36" s="41"/>
      <c r="I36" s="41"/>
      <c r="J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8:31" s="78" customFormat="1" ht="15" x14ac:dyDescent="0.25">
      <c r="H37" s="41"/>
      <c r="I37" s="41"/>
      <c r="J37" s="41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8:31" s="78" customFormat="1" ht="15" x14ac:dyDescent="0.25">
      <c r="H38" s="41"/>
      <c r="I38" s="41"/>
      <c r="J38" s="41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8:31" s="78" customFormat="1" ht="15" x14ac:dyDescent="0.25">
      <c r="H39" s="41"/>
      <c r="I39" s="41"/>
      <c r="J39" s="41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8:31" s="78" customFormat="1" ht="15" x14ac:dyDescent="0.25">
      <c r="H40" s="41"/>
      <c r="I40" s="41"/>
      <c r="J40" s="41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8:31" s="78" customFormat="1" ht="15" x14ac:dyDescent="0.25">
      <c r="H41" s="41"/>
      <c r="I41" s="41"/>
      <c r="J41" s="41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8:31" s="78" customFormat="1" ht="15" x14ac:dyDescent="0.25">
      <c r="H42" s="41"/>
      <c r="I42" s="41"/>
      <c r="J42" s="41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8:31" s="78" customFormat="1" ht="15" x14ac:dyDescent="0.25">
      <c r="H43" s="41"/>
      <c r="I43" s="41"/>
      <c r="J43" s="41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8:31" s="78" customFormat="1" ht="15" x14ac:dyDescent="0.25">
      <c r="H44" s="41"/>
      <c r="I44" s="41"/>
      <c r="J44" s="41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8:31" s="78" customFormat="1" ht="15" x14ac:dyDescent="0.25">
      <c r="H45" s="41"/>
      <c r="I45" s="41"/>
      <c r="J45" s="41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8:31" s="78" customFormat="1" ht="15" x14ac:dyDescent="0.25">
      <c r="H46" s="41"/>
      <c r="I46" s="41"/>
      <c r="J46" s="41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8:31" s="78" customFormat="1" ht="15" x14ac:dyDescent="0.25">
      <c r="H47" s="41"/>
      <c r="I47" s="41"/>
      <c r="J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8:31" s="78" customFormat="1" ht="15" x14ac:dyDescent="0.25">
      <c r="H48" s="41"/>
      <c r="I48" s="41"/>
      <c r="J48" s="41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8:31" s="78" customFormat="1" ht="15" x14ac:dyDescent="0.25">
      <c r="H49" s="41"/>
      <c r="I49" s="41"/>
      <c r="J49" s="41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8:31" s="78" customFormat="1" ht="15" x14ac:dyDescent="0.25">
      <c r="H50" s="41"/>
      <c r="I50" s="41"/>
      <c r="J50" s="41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8:31" s="78" customFormat="1" ht="15" x14ac:dyDescent="0.25">
      <c r="H51" s="41"/>
      <c r="I51" s="41"/>
      <c r="J51" s="41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8:31" s="78" customFormat="1" ht="15" x14ac:dyDescent="0.25">
      <c r="H52" s="41"/>
      <c r="I52" s="41"/>
      <c r="J52" s="41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8:31" s="78" customFormat="1" ht="15" x14ac:dyDescent="0.25">
      <c r="H53" s="41"/>
      <c r="I53" s="41"/>
      <c r="J53" s="41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8:31" s="78" customFormat="1" ht="15" x14ac:dyDescent="0.25">
      <c r="H54" s="41"/>
      <c r="I54" s="41"/>
      <c r="J54" s="41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8:31" s="78" customFormat="1" ht="15" x14ac:dyDescent="0.25">
      <c r="H55" s="41"/>
      <c r="I55" s="41"/>
      <c r="J55" s="41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8:31" s="78" customFormat="1" ht="15" x14ac:dyDescent="0.25">
      <c r="H56" s="41"/>
      <c r="I56" s="41"/>
      <c r="J56" s="41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8:31" s="78" customFormat="1" ht="15" x14ac:dyDescent="0.25">
      <c r="H57" s="41"/>
      <c r="I57" s="41"/>
      <c r="J57" s="41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8:31" s="78" customFormat="1" ht="15" x14ac:dyDescent="0.25">
      <c r="H58" s="41"/>
      <c r="I58" s="41"/>
      <c r="J58" s="41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8:31" s="78" customFormat="1" ht="15" x14ac:dyDescent="0.25">
      <c r="H59" s="41"/>
      <c r="I59" s="41"/>
      <c r="J59" s="41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8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8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8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8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8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2:AH2"/>
    <mergeCell ref="AA1:AH1"/>
    <mergeCell ref="AF4:AF5"/>
    <mergeCell ref="AG4:AG5"/>
    <mergeCell ref="AH4:AH5"/>
    <mergeCell ref="AA4:AA5"/>
    <mergeCell ref="AB4:AB5"/>
    <mergeCell ref="AC4:AC5"/>
    <mergeCell ref="AD4:AD5"/>
    <mergeCell ref="AE4:AE5"/>
    <mergeCell ref="AF3:AH3"/>
    <mergeCell ref="AD2:AE2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N4:N5"/>
    <mergeCell ref="T4:T5"/>
    <mergeCell ref="U4:U5"/>
    <mergeCell ref="V4:V5"/>
    <mergeCell ref="W4:W5"/>
    <mergeCell ref="C15:V15"/>
    <mergeCell ref="O4:O5"/>
    <mergeCell ref="W3:Y3"/>
    <mergeCell ref="Z3:AB3"/>
    <mergeCell ref="AC3:AE3"/>
    <mergeCell ref="Y4:Y5"/>
    <mergeCell ref="X4:X5"/>
    <mergeCell ref="Z4:Z5"/>
    <mergeCell ref="B1:S1"/>
    <mergeCell ref="P2:S2"/>
    <mergeCell ref="H3:J3"/>
    <mergeCell ref="H4:H5"/>
    <mergeCell ref="I4:I5"/>
    <mergeCell ref="J4:J5"/>
    <mergeCell ref="Q3:S3"/>
    <mergeCell ref="Q4:Q5"/>
    <mergeCell ref="R4:R5"/>
    <mergeCell ref="S4:S5"/>
    <mergeCell ref="P4:P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9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309" t="s">
        <v>63</v>
      </c>
      <c r="B1" s="309"/>
      <c r="C1" s="309"/>
      <c r="D1" s="309"/>
      <c r="E1" s="84"/>
      <c r="F1" s="84"/>
      <c r="G1" s="84"/>
      <c r="H1" s="84"/>
    </row>
    <row r="2" spans="1:11" s="3" customFormat="1" ht="25.5" customHeight="1" x14ac:dyDescent="0.25">
      <c r="A2" s="309" t="s">
        <v>67</v>
      </c>
      <c r="B2" s="309"/>
      <c r="C2" s="309"/>
      <c r="D2" s="309"/>
      <c r="E2" s="84"/>
      <c r="F2" s="84"/>
      <c r="G2" s="84"/>
      <c r="H2" s="84"/>
    </row>
    <row r="3" spans="1:11" s="3" customFormat="1" ht="23.25" customHeight="1" x14ac:dyDescent="0.2">
      <c r="A3" s="381" t="s">
        <v>88</v>
      </c>
      <c r="B3" s="381"/>
      <c r="C3" s="381"/>
      <c r="D3" s="381"/>
      <c r="E3" s="2"/>
      <c r="F3" s="2"/>
      <c r="G3" s="2"/>
      <c r="H3" s="2"/>
    </row>
    <row r="4" spans="1:11" s="3" customFormat="1" ht="23.25" customHeight="1" x14ac:dyDescent="0.25">
      <c r="B4" s="85"/>
      <c r="C4" s="85"/>
      <c r="D4" s="86" t="s">
        <v>79</v>
      </c>
    </row>
    <row r="5" spans="1:11" s="87" customFormat="1" ht="21.6" customHeight="1" x14ac:dyDescent="0.25">
      <c r="A5" s="376" t="s">
        <v>0</v>
      </c>
      <c r="B5" s="377" t="s">
        <v>68</v>
      </c>
      <c r="C5" s="379" t="s">
        <v>69</v>
      </c>
      <c r="D5" s="380"/>
      <c r="E5" s="3"/>
      <c r="F5" s="3"/>
      <c r="G5" s="3"/>
      <c r="H5" s="3"/>
    </row>
    <row r="6" spans="1:11" s="87" customFormat="1" ht="27.75" customHeight="1" x14ac:dyDescent="0.25">
      <c r="A6" s="376"/>
      <c r="B6" s="378"/>
      <c r="C6" s="88" t="s">
        <v>70</v>
      </c>
      <c r="D6" s="89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7"/>
      <c r="F7" s="87"/>
      <c r="G7" s="87"/>
      <c r="H7" s="87"/>
      <c r="I7" s="90"/>
      <c r="K7" s="90"/>
    </row>
    <row r="8" spans="1:11" s="3" customFormat="1" ht="30.6" customHeight="1" x14ac:dyDescent="0.25">
      <c r="A8" s="109" t="s">
        <v>80</v>
      </c>
      <c r="B8" s="108" t="e">
        <f>SUM(C8:D8)</f>
        <v>#REF!</v>
      </c>
      <c r="C8" s="108">
        <f>'!!12-жінки'!B7</f>
        <v>31191</v>
      </c>
      <c r="D8" s="108" t="e">
        <f>'!!13-чоловіки'!B7</f>
        <v>#REF!</v>
      </c>
      <c r="E8" s="87"/>
      <c r="F8" s="87"/>
      <c r="G8" s="87"/>
      <c r="H8" s="87"/>
      <c r="I8" s="90"/>
      <c r="K8" s="90"/>
    </row>
    <row r="9" spans="1:11" s="3" customFormat="1" ht="30.6" customHeight="1" x14ac:dyDescent="0.25">
      <c r="A9" s="109" t="s">
        <v>81</v>
      </c>
      <c r="B9" s="108" t="e">
        <f>SUM(C9:D9)</f>
        <v>#REF!</v>
      </c>
      <c r="C9" s="108">
        <f>'!!12-жінки'!C7</f>
        <v>26828</v>
      </c>
      <c r="D9" s="108" t="e">
        <f>'!!13-чоловіки'!C7</f>
        <v>#REF!</v>
      </c>
    </row>
    <row r="10" spans="1:11" s="3" customFormat="1" ht="30.6" customHeight="1" x14ac:dyDescent="0.25">
      <c r="A10" s="110" t="s">
        <v>82</v>
      </c>
      <c r="B10" s="108" t="e">
        <f t="shared" ref="B10:B13" si="0">SUM(C10:D10)</f>
        <v>#REF!</v>
      </c>
      <c r="C10" s="108">
        <f>'!!12-жінки'!D7</f>
        <v>9261</v>
      </c>
      <c r="D10" s="108" t="e">
        <f>'!!13-чоловіки'!D7</f>
        <v>#REF!</v>
      </c>
    </row>
    <row r="11" spans="1:11" s="3" customFormat="1" ht="30.6" customHeight="1" x14ac:dyDescent="0.25">
      <c r="A11" s="111" t="s">
        <v>83</v>
      </c>
      <c r="B11" s="108" t="e">
        <f t="shared" si="0"/>
        <v>#REF!</v>
      </c>
      <c r="C11" s="108">
        <f>'!!12-жінки'!F7</f>
        <v>1719</v>
      </c>
      <c r="D11" s="108" t="e">
        <f>'!!13-чоловіки'!F7</f>
        <v>#REF!</v>
      </c>
      <c r="G11" s="91"/>
    </row>
    <row r="12" spans="1:11" s="3" customFormat="1" ht="56.25" customHeight="1" x14ac:dyDescent="0.25">
      <c r="A12" s="111" t="s">
        <v>84</v>
      </c>
      <c r="B12" s="108" t="e">
        <f t="shared" si="0"/>
        <v>#REF!</v>
      </c>
      <c r="C12" s="108">
        <f>'!!12-жінки'!G7</f>
        <v>116</v>
      </c>
      <c r="D12" s="108" t="e">
        <f>'!!13-чоловіки'!G7</f>
        <v>#REF!</v>
      </c>
    </row>
    <row r="13" spans="1:11" s="3" customFormat="1" ht="54.75" customHeight="1" x14ac:dyDescent="0.25">
      <c r="A13" s="111" t="s">
        <v>8</v>
      </c>
      <c r="B13" s="108" t="e">
        <f t="shared" si="0"/>
        <v>#REF!</v>
      </c>
      <c r="C13" s="108">
        <f>'!!12-жінки'!H7</f>
        <v>22702</v>
      </c>
      <c r="D13" s="108" t="e">
        <f>'!!13-чоловіки'!H7</f>
        <v>#REF!</v>
      </c>
      <c r="E13" s="91"/>
    </row>
    <row r="14" spans="1:11" s="3" customFormat="1" ht="23.1" customHeight="1" x14ac:dyDescent="0.25">
      <c r="A14" s="372" t="s">
        <v>87</v>
      </c>
      <c r="B14" s="373"/>
      <c r="C14" s="373"/>
      <c r="D14" s="373"/>
      <c r="E14" s="91"/>
    </row>
    <row r="15" spans="1:11" ht="25.5" customHeight="1" x14ac:dyDescent="0.2">
      <c r="A15" s="374"/>
      <c r="B15" s="375"/>
      <c r="C15" s="375"/>
      <c r="D15" s="375"/>
      <c r="E15" s="91"/>
      <c r="F15" s="3"/>
      <c r="G15" s="3"/>
      <c r="H15" s="3"/>
    </row>
    <row r="16" spans="1:11" ht="21.6" customHeight="1" x14ac:dyDescent="0.2">
      <c r="A16" s="376" t="s">
        <v>0</v>
      </c>
      <c r="B16" s="377" t="s">
        <v>68</v>
      </c>
      <c r="C16" s="379" t="s">
        <v>69</v>
      </c>
      <c r="D16" s="380"/>
      <c r="E16" s="3"/>
      <c r="F16" s="3"/>
      <c r="G16" s="3"/>
      <c r="H16" s="3"/>
    </row>
    <row r="17" spans="1:4" ht="27" customHeight="1" x14ac:dyDescent="0.2">
      <c r="A17" s="376"/>
      <c r="B17" s="378"/>
      <c r="C17" s="88" t="s">
        <v>70</v>
      </c>
      <c r="D17" s="89" t="s">
        <v>71</v>
      </c>
    </row>
    <row r="18" spans="1:4" ht="30.6" customHeight="1" x14ac:dyDescent="0.2">
      <c r="A18" s="109" t="s">
        <v>80</v>
      </c>
      <c r="B18" s="108" t="e">
        <f>C18+D18</f>
        <v>#REF!</v>
      </c>
      <c r="C18" s="108">
        <f>'!!12-жінки'!I7</f>
        <v>4644</v>
      </c>
      <c r="D18" s="112" t="e">
        <f>'!!13-чоловіки'!I7</f>
        <v>#REF!</v>
      </c>
    </row>
    <row r="19" spans="1:4" ht="30.6" customHeight="1" x14ac:dyDescent="0.2">
      <c r="A19" s="92" t="s">
        <v>81</v>
      </c>
      <c r="B19" s="108" t="e">
        <f t="shared" ref="B19:B20" si="1">C19+D19</f>
        <v>#REF!</v>
      </c>
      <c r="C19" s="113">
        <f>'!!12-жінки'!J7</f>
        <v>3857</v>
      </c>
      <c r="D19" s="113" t="e">
        <f>'!!13-чоловіки'!J7</f>
        <v>#REF!</v>
      </c>
    </row>
    <row r="20" spans="1:4" ht="30.6" customHeight="1" x14ac:dyDescent="0.2">
      <c r="A20" s="92" t="s">
        <v>85</v>
      </c>
      <c r="B20" s="108" t="e">
        <f t="shared" si="1"/>
        <v>#REF!</v>
      </c>
      <c r="C20" s="113">
        <f>'!!12-жінки'!K7</f>
        <v>2725</v>
      </c>
      <c r="D20" s="113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7" customWidth="1"/>
    <col min="2" max="2" width="17" style="107" customWidth="1"/>
    <col min="3" max="3" width="12.42578125" style="106" customWidth="1"/>
    <col min="4" max="4" width="13.5703125" style="106" customWidth="1"/>
    <col min="5" max="5" width="11.5703125" style="106" customWidth="1"/>
    <col min="6" max="6" width="10.42578125" style="106" customWidth="1"/>
    <col min="7" max="7" width="16.42578125" style="106" customWidth="1"/>
    <col min="8" max="8" width="14.42578125" style="106" customWidth="1"/>
    <col min="9" max="9" width="13.5703125" style="106" customWidth="1"/>
    <col min="10" max="11" width="12.4257812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88" t="s">
        <v>89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89"/>
      <c r="B3" s="382" t="s">
        <v>20</v>
      </c>
      <c r="C3" s="391" t="s">
        <v>73</v>
      </c>
      <c r="D3" s="391" t="s">
        <v>74</v>
      </c>
      <c r="E3" s="391" t="s">
        <v>75</v>
      </c>
      <c r="F3" s="391" t="s">
        <v>76</v>
      </c>
      <c r="G3" s="391" t="s">
        <v>77</v>
      </c>
      <c r="H3" s="391" t="s">
        <v>8</v>
      </c>
      <c r="I3" s="385" t="s">
        <v>15</v>
      </c>
      <c r="J3" s="392" t="s">
        <v>78</v>
      </c>
      <c r="K3" s="391" t="s">
        <v>12</v>
      </c>
    </row>
    <row r="4" spans="1:11" s="97" customFormat="1" ht="9" customHeight="1" x14ac:dyDescent="0.2">
      <c r="A4" s="390"/>
      <c r="B4" s="383"/>
      <c r="C4" s="391"/>
      <c r="D4" s="391"/>
      <c r="E4" s="391"/>
      <c r="F4" s="391"/>
      <c r="G4" s="391"/>
      <c r="H4" s="391"/>
      <c r="I4" s="386"/>
      <c r="J4" s="392"/>
      <c r="K4" s="391"/>
    </row>
    <row r="5" spans="1:11" s="97" customFormat="1" ht="54.75" customHeight="1" x14ac:dyDescent="0.2">
      <c r="A5" s="390"/>
      <c r="B5" s="384"/>
      <c r="C5" s="391"/>
      <c r="D5" s="391"/>
      <c r="E5" s="391"/>
      <c r="F5" s="391"/>
      <c r="G5" s="391"/>
      <c r="H5" s="391"/>
      <c r="I5" s="387"/>
      <c r="J5" s="392"/>
      <c r="K5" s="391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00">
        <f>SUM(B8:B35)</f>
        <v>31191</v>
      </c>
      <c r="C7" s="100">
        <f t="shared" ref="C7:K7" si="0">SUM(C8:C35)</f>
        <v>26828</v>
      </c>
      <c r="D7" s="100">
        <f t="shared" si="0"/>
        <v>9261</v>
      </c>
      <c r="E7" s="100">
        <f t="shared" si="0"/>
        <v>7724</v>
      </c>
      <c r="F7" s="100">
        <f t="shared" si="0"/>
        <v>1719</v>
      </c>
      <c r="G7" s="100">
        <f t="shared" si="0"/>
        <v>116</v>
      </c>
      <c r="H7" s="100">
        <f t="shared" si="0"/>
        <v>22702</v>
      </c>
      <c r="I7" s="100">
        <f t="shared" si="0"/>
        <v>4644</v>
      </c>
      <c r="J7" s="100">
        <f t="shared" si="0"/>
        <v>3857</v>
      </c>
      <c r="K7" s="100">
        <f t="shared" si="0"/>
        <v>2725</v>
      </c>
    </row>
    <row r="8" spans="1:11" ht="15" customHeight="1" x14ac:dyDescent="0.25">
      <c r="A8" s="102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2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2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2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2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2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2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2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2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2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2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2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2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2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2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2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2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2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2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2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2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2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4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5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5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5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5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5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7" customWidth="1"/>
    <col min="2" max="2" width="17.42578125" style="107" customWidth="1"/>
    <col min="3" max="3" width="14.42578125" style="106" customWidth="1"/>
    <col min="4" max="4" width="13.5703125" style="106" customWidth="1"/>
    <col min="5" max="5" width="13" style="106" customWidth="1"/>
    <col min="6" max="6" width="12.42578125" style="106" customWidth="1"/>
    <col min="7" max="7" width="19.5703125" style="106" customWidth="1"/>
    <col min="8" max="8" width="17.42578125" style="106" customWidth="1"/>
    <col min="9" max="9" width="12.42578125" style="106" customWidth="1"/>
    <col min="10" max="10" width="14.5703125" style="106" customWidth="1"/>
    <col min="11" max="11" width="1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88" t="s">
        <v>90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89"/>
      <c r="B3" s="382" t="s">
        <v>20</v>
      </c>
      <c r="C3" s="394" t="s">
        <v>73</v>
      </c>
      <c r="D3" s="394" t="s">
        <v>74</v>
      </c>
      <c r="E3" s="394" t="s">
        <v>75</v>
      </c>
      <c r="F3" s="394" t="s">
        <v>76</v>
      </c>
      <c r="G3" s="394" t="s">
        <v>77</v>
      </c>
      <c r="H3" s="394" t="s">
        <v>8</v>
      </c>
      <c r="I3" s="395" t="s">
        <v>15</v>
      </c>
      <c r="J3" s="393" t="s">
        <v>78</v>
      </c>
      <c r="K3" s="394" t="s">
        <v>12</v>
      </c>
    </row>
    <row r="4" spans="1:11" s="97" customFormat="1" ht="9" customHeight="1" x14ac:dyDescent="0.2">
      <c r="A4" s="390"/>
      <c r="B4" s="383"/>
      <c r="C4" s="394"/>
      <c r="D4" s="394"/>
      <c r="E4" s="394"/>
      <c r="F4" s="394"/>
      <c r="G4" s="394"/>
      <c r="H4" s="394"/>
      <c r="I4" s="396"/>
      <c r="J4" s="393"/>
      <c r="K4" s="394"/>
    </row>
    <row r="5" spans="1:11" s="97" customFormat="1" ht="54.75" customHeight="1" x14ac:dyDescent="0.2">
      <c r="A5" s="390"/>
      <c r="B5" s="384"/>
      <c r="C5" s="394"/>
      <c r="D5" s="394"/>
      <c r="E5" s="394"/>
      <c r="F5" s="394"/>
      <c r="G5" s="394"/>
      <c r="H5" s="394"/>
      <c r="I5" s="397"/>
      <c r="J5" s="393"/>
      <c r="K5" s="394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21" t="e">
        <f>SUM(B8:B35)</f>
        <v>#REF!</v>
      </c>
      <c r="C7" s="121" t="e">
        <f t="shared" ref="C7:K7" si="0">SUM(C8:C35)</f>
        <v>#REF!</v>
      </c>
      <c r="D7" s="121" t="e">
        <f t="shared" si="0"/>
        <v>#REF!</v>
      </c>
      <c r="E7" s="121" t="e">
        <f t="shared" si="0"/>
        <v>#REF!</v>
      </c>
      <c r="F7" s="121" t="e">
        <f t="shared" si="0"/>
        <v>#REF!</v>
      </c>
      <c r="G7" s="121" t="e">
        <f t="shared" si="0"/>
        <v>#REF!</v>
      </c>
      <c r="H7" s="121" t="e">
        <f t="shared" si="0"/>
        <v>#REF!</v>
      </c>
      <c r="I7" s="121" t="e">
        <f t="shared" si="0"/>
        <v>#REF!</v>
      </c>
      <c r="J7" s="121" t="e">
        <f t="shared" si="0"/>
        <v>#REF!</v>
      </c>
      <c r="K7" s="121" t="e">
        <f t="shared" si="0"/>
        <v>#REF!</v>
      </c>
    </row>
    <row r="8" spans="1:11" ht="15" customHeight="1" x14ac:dyDescent="0.25">
      <c r="A8" s="102" t="s">
        <v>33</v>
      </c>
      <c r="B8" s="122">
        <f>УСЬОГО!C8-'!!12-жінки'!B8</f>
        <v>-7638</v>
      </c>
      <c r="C8" s="122">
        <f>УСЬОГО!F8-'!!12-жінки'!C8</f>
        <v>-6491</v>
      </c>
      <c r="D8" s="122">
        <f>УСЬОГО!L8-'!!12-жінки'!D8</f>
        <v>-1533</v>
      </c>
      <c r="E8" s="122">
        <f>УСЬОГО!O8-'!!12-жінки'!E8</f>
        <v>-1503</v>
      </c>
      <c r="F8" s="122">
        <f>УСЬОГО!R8-'!!12-жінки'!F8</f>
        <v>-540</v>
      </c>
      <c r="G8" s="122">
        <f>УСЬОГО!X8-'!!12-жінки'!G8</f>
        <v>-55</v>
      </c>
      <c r="H8" s="122">
        <f>УСЬОГО!AA8-'!!12-жінки'!H8</f>
        <v>-4890</v>
      </c>
      <c r="I8" s="122">
        <f>УСЬОГО!AD8-'!!12-жінки'!I8</f>
        <v>-699</v>
      </c>
      <c r="J8" s="122">
        <f>УСЬОГО!AG8-'!!12-жінки'!J8</f>
        <v>-515</v>
      </c>
      <c r="K8" s="122">
        <f>УСЬОГО!AJ8-'!!12-жінки'!K8</f>
        <v>-485</v>
      </c>
    </row>
    <row r="9" spans="1:11" ht="15" customHeight="1" x14ac:dyDescent="0.25">
      <c r="A9" s="102" t="s">
        <v>34</v>
      </c>
      <c r="B9" s="122">
        <f>УСЬОГО!C9-'!!12-жінки'!B9</f>
        <v>-338</v>
      </c>
      <c r="C9" s="122">
        <f>УСЬОГО!F9-'!!12-жінки'!C9</f>
        <v>-401</v>
      </c>
      <c r="D9" s="122">
        <f>УСЬОГО!L9-'!!12-жінки'!D9</f>
        <v>-265</v>
      </c>
      <c r="E9" s="122">
        <f>УСЬОГО!O9-'!!12-жінки'!E9</f>
        <v>-258</v>
      </c>
      <c r="F9" s="122">
        <f>УСЬОГО!R9-'!!12-жінки'!F9</f>
        <v>-39</v>
      </c>
      <c r="G9" s="122">
        <f>УСЬОГО!X9-'!!12-жінки'!G9</f>
        <v>-1</v>
      </c>
      <c r="H9" s="122">
        <f>УСЬОГО!AA9-'!!12-жінки'!H9</f>
        <v>-457</v>
      </c>
      <c r="I9" s="122">
        <f>УСЬОГО!AD9-'!!12-жінки'!I9</f>
        <v>333</v>
      </c>
      <c r="J9" s="122">
        <f>УСЬОГО!AG9-'!!12-жінки'!J9</f>
        <v>273</v>
      </c>
      <c r="K9" s="122">
        <f>УСЬОГО!AJ9-'!!12-жінки'!K9</f>
        <v>181</v>
      </c>
    </row>
    <row r="10" spans="1:11" ht="15" customHeight="1" x14ac:dyDescent="0.25">
      <c r="A10" s="102" t="s">
        <v>35</v>
      </c>
      <c r="B10" s="122">
        <f>УСЬОГО!C10-'!!12-жінки'!B10</f>
        <v>1682</v>
      </c>
      <c r="C10" s="122">
        <f>УСЬОГО!F10-'!!12-жінки'!C10</f>
        <v>1189</v>
      </c>
      <c r="D10" s="122">
        <f>УСЬОГО!L10-'!!12-жінки'!D10</f>
        <v>163</v>
      </c>
      <c r="E10" s="122">
        <f>УСЬОГО!O10-'!!12-жінки'!E10</f>
        <v>131</v>
      </c>
      <c r="F10" s="122">
        <f>УСЬОГО!R10-'!!12-жінки'!F10</f>
        <v>207</v>
      </c>
      <c r="G10" s="122">
        <f>УСЬОГО!X10-'!!12-жінки'!G10</f>
        <v>0</v>
      </c>
      <c r="H10" s="122">
        <f>УСЬОГО!AA10-'!!12-жінки'!H10</f>
        <v>568</v>
      </c>
      <c r="I10" s="122">
        <f>УСЬОГО!AD10-'!!12-жінки'!I10</f>
        <v>1251</v>
      </c>
      <c r="J10" s="122">
        <f>УСЬОГО!AG10-'!!12-жінки'!J10</f>
        <v>937</v>
      </c>
      <c r="K10" s="122">
        <f>УСЬОГО!AJ10-'!!12-жінки'!K10</f>
        <v>690</v>
      </c>
    </row>
    <row r="11" spans="1:11" ht="15" customHeight="1" x14ac:dyDescent="0.25">
      <c r="A11" s="102" t="s">
        <v>36</v>
      </c>
      <c r="B11" s="122">
        <f>УСЬОГО!C11-'!!12-жінки'!B11</f>
        <v>-6</v>
      </c>
      <c r="C11" s="122">
        <f>УСЬОГО!F11-'!!12-жінки'!C11</f>
        <v>-103</v>
      </c>
      <c r="D11" s="122">
        <f>УСЬОГО!L11-'!!12-жінки'!D11</f>
        <v>-117</v>
      </c>
      <c r="E11" s="122">
        <f>УСЬОГО!O11-'!!12-жінки'!E11</f>
        <v>-116</v>
      </c>
      <c r="F11" s="122">
        <f>УСЬОГО!R11-'!!12-жінки'!F11</f>
        <v>31</v>
      </c>
      <c r="G11" s="122">
        <f>УСЬОГО!X11-'!!12-жінки'!G11</f>
        <v>0</v>
      </c>
      <c r="H11" s="122">
        <f>УСЬОГО!AA11-'!!12-жінки'!H11</f>
        <v>-219</v>
      </c>
      <c r="I11" s="122">
        <f>УСЬОГО!AD11-'!!12-жінки'!I11</f>
        <v>390</v>
      </c>
      <c r="J11" s="122">
        <f>УСЬОГО!AG11-'!!12-жінки'!J11</f>
        <v>296</v>
      </c>
      <c r="K11" s="122">
        <f>УСЬОГО!AJ11-'!!12-жінки'!K11</f>
        <v>179</v>
      </c>
    </row>
    <row r="12" spans="1:11" ht="15" customHeight="1" x14ac:dyDescent="0.25">
      <c r="A12" s="102" t="s">
        <v>37</v>
      </c>
      <c r="B12" s="122">
        <f>УСЬОГО!C12-'!!12-жінки'!B12</f>
        <v>276</v>
      </c>
      <c r="C12" s="122">
        <f>УСЬОГО!F12-'!!12-жінки'!C12</f>
        <v>76</v>
      </c>
      <c r="D12" s="122">
        <f>УСЬОГО!L12-'!!12-жінки'!D12</f>
        <v>-156</v>
      </c>
      <c r="E12" s="122">
        <f>УСЬОГО!O12-'!!12-жінки'!E12</f>
        <v>-163</v>
      </c>
      <c r="F12" s="122">
        <f>УСЬОГО!R12-'!!12-жінки'!F12</f>
        <v>-44</v>
      </c>
      <c r="G12" s="122">
        <f>УСЬОГО!X12-'!!12-жінки'!G12</f>
        <v>3</v>
      </c>
      <c r="H12" s="122">
        <f>УСЬОГО!AA12-'!!12-жінки'!H12</f>
        <v>-271</v>
      </c>
      <c r="I12" s="122">
        <f>УСЬОГО!AD12-'!!12-жінки'!I12</f>
        <v>598</v>
      </c>
      <c r="J12" s="122">
        <f>УСЬОГО!AG12-'!!12-жінки'!J12</f>
        <v>439</v>
      </c>
      <c r="K12" s="122">
        <f>УСЬОГО!AJ12-'!!12-жінки'!K12</f>
        <v>263</v>
      </c>
    </row>
    <row r="13" spans="1:11" ht="15" customHeight="1" x14ac:dyDescent="0.25">
      <c r="A13" s="102" t="s">
        <v>38</v>
      </c>
      <c r="B13" s="122">
        <f>УСЬОГО!C13-'!!12-жінки'!B13</f>
        <v>119</v>
      </c>
      <c r="C13" s="122">
        <f>УСЬОГО!F13-'!!12-жінки'!C13</f>
        <v>-42</v>
      </c>
      <c r="D13" s="122">
        <f>УСЬОГО!L13-'!!12-жінки'!D13</f>
        <v>-70</v>
      </c>
      <c r="E13" s="122">
        <f>УСЬОГО!O13-'!!12-жінки'!E13</f>
        <v>-84</v>
      </c>
      <c r="F13" s="122">
        <f>УСЬОГО!R13-'!!12-жінки'!F13</f>
        <v>15</v>
      </c>
      <c r="G13" s="122">
        <f>УСЬОГО!X13-'!!12-жінки'!G13</f>
        <v>3</v>
      </c>
      <c r="H13" s="122">
        <f>УСЬОГО!AA13-'!!12-жінки'!H13</f>
        <v>-147</v>
      </c>
      <c r="I13" s="122">
        <f>УСЬОГО!AD13-'!!12-жінки'!I13</f>
        <v>272</v>
      </c>
      <c r="J13" s="122">
        <f>УСЬОГО!AG13-'!!12-жінки'!J13</f>
        <v>148</v>
      </c>
      <c r="K13" s="122">
        <f>УСЬОГО!AJ13-'!!12-жінки'!K13</f>
        <v>135</v>
      </c>
    </row>
    <row r="14" spans="1:11" ht="15" customHeight="1" x14ac:dyDescent="0.25">
      <c r="A14" s="102" t="s">
        <v>39</v>
      </c>
      <c r="B14" s="122">
        <f>УСЬОГО!C14-'!!12-жінки'!B14</f>
        <v>105</v>
      </c>
      <c r="C14" s="122">
        <f>УСЬОГО!F14-'!!12-жінки'!C14</f>
        <v>3</v>
      </c>
      <c r="D14" s="122">
        <f>УСЬОГО!L14-'!!12-жінки'!D14</f>
        <v>22</v>
      </c>
      <c r="E14" s="122">
        <f>УСЬОГО!O14-'!!12-жінки'!E14</f>
        <v>18</v>
      </c>
      <c r="F14" s="122">
        <f>УСЬОГО!R14-'!!12-жінки'!F14</f>
        <v>30</v>
      </c>
      <c r="G14" s="122">
        <f>УСЬОГО!X14-'!!12-жінки'!G14</f>
        <v>0</v>
      </c>
      <c r="H14" s="122">
        <f>УСЬОГО!AA14-'!!12-жінки'!H14</f>
        <v>-133</v>
      </c>
      <c r="I14" s="122">
        <f>УСЬОГО!AD14-'!!12-жінки'!I14</f>
        <v>256</v>
      </c>
      <c r="J14" s="122">
        <f>УСЬОГО!AG14-'!!12-жінки'!J14</f>
        <v>182</v>
      </c>
      <c r="K14" s="122">
        <f>УСЬОГО!AJ14-'!!12-жінки'!K14</f>
        <v>93</v>
      </c>
    </row>
    <row r="15" spans="1:11" ht="15" customHeight="1" x14ac:dyDescent="0.25">
      <c r="A15" s="102" t="s">
        <v>40</v>
      </c>
      <c r="B15" s="122" t="e">
        <f>УСЬОГО!#REF!-'!!12-жінки'!B15</f>
        <v>#REF!</v>
      </c>
      <c r="C15" s="122" t="e">
        <f>УСЬОГО!#REF!-'!!12-жінки'!C15</f>
        <v>#REF!</v>
      </c>
      <c r="D15" s="122" t="e">
        <f>УСЬОГО!#REF!-'!!12-жінки'!D15</f>
        <v>#REF!</v>
      </c>
      <c r="E15" s="122" t="e">
        <f>УСЬОГО!#REF!-'!!12-жінки'!E15</f>
        <v>#REF!</v>
      </c>
      <c r="F15" s="122" t="e">
        <f>УСЬОГО!#REF!-'!!12-жінки'!F15</f>
        <v>#REF!</v>
      </c>
      <c r="G15" s="122" t="e">
        <f>УСЬОГО!#REF!-'!!12-жінки'!G15</f>
        <v>#REF!</v>
      </c>
      <c r="H15" s="122" t="e">
        <f>УСЬОГО!#REF!-'!!12-жінки'!H15</f>
        <v>#REF!</v>
      </c>
      <c r="I15" s="122" t="e">
        <f>УСЬОГО!#REF!-'!!12-жінки'!I15</f>
        <v>#REF!</v>
      </c>
      <c r="J15" s="122" t="e">
        <f>УСЬОГО!#REF!-'!!12-жінки'!J15</f>
        <v>#REF!</v>
      </c>
      <c r="K15" s="122" t="e">
        <f>УСЬОГО!#REF!-'!!12-жінки'!K15</f>
        <v>#REF!</v>
      </c>
    </row>
    <row r="16" spans="1:11" ht="15" customHeight="1" x14ac:dyDescent="0.25">
      <c r="A16" s="102" t="s">
        <v>41</v>
      </c>
      <c r="B16" s="122" t="e">
        <f>УСЬОГО!#REF!-'!!12-жінки'!B16</f>
        <v>#REF!</v>
      </c>
      <c r="C16" s="122" t="e">
        <f>УСЬОГО!#REF!-'!!12-жінки'!C16</f>
        <v>#REF!</v>
      </c>
      <c r="D16" s="122" t="e">
        <f>УСЬОГО!#REF!-'!!12-жінки'!D16</f>
        <v>#REF!</v>
      </c>
      <c r="E16" s="122" t="e">
        <f>УСЬОГО!#REF!-'!!12-жінки'!E16</f>
        <v>#REF!</v>
      </c>
      <c r="F16" s="122" t="e">
        <f>УСЬОГО!#REF!-'!!12-жінки'!F16</f>
        <v>#REF!</v>
      </c>
      <c r="G16" s="122" t="e">
        <f>УСЬОГО!#REF!-'!!12-жінки'!G16</f>
        <v>#REF!</v>
      </c>
      <c r="H16" s="122" t="e">
        <f>УСЬОГО!#REF!-'!!12-жінки'!H16</f>
        <v>#REF!</v>
      </c>
      <c r="I16" s="122" t="e">
        <f>УСЬОГО!#REF!-'!!12-жінки'!I16</f>
        <v>#REF!</v>
      </c>
      <c r="J16" s="122" t="e">
        <f>УСЬОГО!#REF!-'!!12-жінки'!J16</f>
        <v>#REF!</v>
      </c>
      <c r="K16" s="122" t="e">
        <f>УСЬОГО!#REF!-'!!12-жінки'!K16</f>
        <v>#REF!</v>
      </c>
    </row>
    <row r="17" spans="1:20" ht="15" customHeight="1" x14ac:dyDescent="0.25">
      <c r="A17" s="102" t="s">
        <v>42</v>
      </c>
      <c r="B17" s="122" t="e">
        <f>УСЬОГО!#REF!-'!!12-жінки'!B17</f>
        <v>#REF!</v>
      </c>
      <c r="C17" s="122" t="e">
        <f>УСЬОГО!#REF!-'!!12-жінки'!C17</f>
        <v>#REF!</v>
      </c>
      <c r="D17" s="122" t="e">
        <f>УСЬОГО!#REF!-'!!12-жінки'!D17</f>
        <v>#REF!</v>
      </c>
      <c r="E17" s="122" t="e">
        <f>УСЬОГО!#REF!-'!!12-жінки'!E17</f>
        <v>#REF!</v>
      </c>
      <c r="F17" s="122" t="e">
        <f>УСЬОГО!#REF!-'!!12-жінки'!F17</f>
        <v>#REF!</v>
      </c>
      <c r="G17" s="122" t="e">
        <f>УСЬОГО!#REF!-'!!12-жінки'!G17</f>
        <v>#REF!</v>
      </c>
      <c r="H17" s="122" t="e">
        <f>УСЬОГО!#REF!-'!!12-жінки'!H17</f>
        <v>#REF!</v>
      </c>
      <c r="I17" s="122" t="e">
        <f>УСЬОГО!#REF!-'!!12-жінки'!I17</f>
        <v>#REF!</v>
      </c>
      <c r="J17" s="122" t="e">
        <f>УСЬОГО!#REF!-'!!12-жінки'!J17</f>
        <v>#REF!</v>
      </c>
      <c r="K17" s="122" t="e">
        <f>УСЬОГО!#REF!-'!!12-жінки'!K17</f>
        <v>#REF!</v>
      </c>
    </row>
    <row r="18" spans="1:20" ht="15" customHeight="1" x14ac:dyDescent="0.25">
      <c r="A18" s="102" t="s">
        <v>43</v>
      </c>
      <c r="B18" s="122" t="e">
        <f>УСЬОГО!#REF!-'!!12-жінки'!B18</f>
        <v>#REF!</v>
      </c>
      <c r="C18" s="122" t="e">
        <f>УСЬОГО!#REF!-'!!12-жінки'!C18</f>
        <v>#REF!</v>
      </c>
      <c r="D18" s="122" t="e">
        <f>УСЬОГО!#REF!-'!!12-жінки'!D18</f>
        <v>#REF!</v>
      </c>
      <c r="E18" s="122" t="e">
        <f>УСЬОГО!#REF!-'!!12-жінки'!E18</f>
        <v>#REF!</v>
      </c>
      <c r="F18" s="122" t="e">
        <f>УСЬОГО!#REF!-'!!12-жінки'!F18</f>
        <v>#REF!</v>
      </c>
      <c r="G18" s="122" t="e">
        <f>УСЬОГО!#REF!-'!!12-жінки'!G18</f>
        <v>#REF!</v>
      </c>
      <c r="H18" s="122" t="e">
        <f>УСЬОГО!#REF!-'!!12-жінки'!H18</f>
        <v>#REF!</v>
      </c>
      <c r="I18" s="122" t="e">
        <f>УСЬОГО!#REF!-'!!12-жінки'!I18</f>
        <v>#REF!</v>
      </c>
      <c r="J18" s="122" t="e">
        <f>УСЬОГО!#REF!-'!!12-жінки'!J18</f>
        <v>#REF!</v>
      </c>
      <c r="K18" s="122" t="e">
        <f>УСЬОГО!#REF!-'!!12-жінки'!K18</f>
        <v>#REF!</v>
      </c>
    </row>
    <row r="19" spans="1:20" ht="15" customHeight="1" x14ac:dyDescent="0.25">
      <c r="A19" s="102" t="s">
        <v>44</v>
      </c>
      <c r="B19" s="122" t="e">
        <f>УСЬОГО!#REF!-'!!12-жінки'!B19</f>
        <v>#REF!</v>
      </c>
      <c r="C19" s="122" t="e">
        <f>УСЬОГО!#REF!-'!!12-жінки'!C19</f>
        <v>#REF!</v>
      </c>
      <c r="D19" s="122" t="e">
        <f>УСЬОГО!#REF!-'!!12-жінки'!D19</f>
        <v>#REF!</v>
      </c>
      <c r="E19" s="122" t="e">
        <f>УСЬОГО!#REF!-'!!12-жінки'!E19</f>
        <v>#REF!</v>
      </c>
      <c r="F19" s="122" t="e">
        <f>УСЬОГО!#REF!-'!!12-жінки'!F19</f>
        <v>#REF!</v>
      </c>
      <c r="G19" s="122" t="e">
        <f>УСЬОГО!#REF!-'!!12-жінки'!G19</f>
        <v>#REF!</v>
      </c>
      <c r="H19" s="122" t="e">
        <f>УСЬОГО!#REF!-'!!12-жінки'!H19</f>
        <v>#REF!</v>
      </c>
      <c r="I19" s="122" t="e">
        <f>УСЬОГО!#REF!-'!!12-жінки'!I19</f>
        <v>#REF!</v>
      </c>
      <c r="J19" s="122" t="e">
        <f>УСЬОГО!#REF!-'!!12-жінки'!J19</f>
        <v>#REF!</v>
      </c>
      <c r="K19" s="122" t="e">
        <f>УСЬОГО!#REF!-'!!12-жінки'!K19</f>
        <v>#REF!</v>
      </c>
    </row>
    <row r="20" spans="1:20" ht="15" customHeight="1" x14ac:dyDescent="0.25">
      <c r="A20" s="102" t="s">
        <v>45</v>
      </c>
      <c r="B20" s="122" t="e">
        <f>УСЬОГО!#REF!-'!!12-жінки'!B20</f>
        <v>#REF!</v>
      </c>
      <c r="C20" s="122" t="e">
        <f>УСЬОГО!#REF!-'!!12-жінки'!C20</f>
        <v>#REF!</v>
      </c>
      <c r="D20" s="122" t="e">
        <f>УСЬОГО!#REF!-'!!12-жінки'!D20</f>
        <v>#REF!</v>
      </c>
      <c r="E20" s="122" t="e">
        <f>УСЬОГО!#REF!-'!!12-жінки'!E20</f>
        <v>#REF!</v>
      </c>
      <c r="F20" s="122" t="e">
        <f>УСЬОГО!#REF!-'!!12-жінки'!F20</f>
        <v>#REF!</v>
      </c>
      <c r="G20" s="122" t="e">
        <f>УСЬОГО!#REF!-'!!12-жінки'!G20</f>
        <v>#REF!</v>
      </c>
      <c r="H20" s="122" t="e">
        <f>УСЬОГО!#REF!-'!!12-жінки'!H20</f>
        <v>#REF!</v>
      </c>
      <c r="I20" s="122" t="e">
        <f>УСЬОГО!#REF!-'!!12-жінки'!I20</f>
        <v>#REF!</v>
      </c>
      <c r="J20" s="122" t="e">
        <f>УСЬОГО!#REF!-'!!12-жінки'!J20</f>
        <v>#REF!</v>
      </c>
      <c r="K20" s="122" t="e">
        <f>УСЬОГО!#REF!-'!!12-жінки'!K20</f>
        <v>#REF!</v>
      </c>
    </row>
    <row r="21" spans="1:20" ht="15" customHeight="1" x14ac:dyDescent="0.25">
      <c r="A21" s="102" t="s">
        <v>46</v>
      </c>
      <c r="B21" s="122" t="e">
        <f>УСЬОГО!#REF!-'!!12-жінки'!B21</f>
        <v>#REF!</v>
      </c>
      <c r="C21" s="122" t="e">
        <f>УСЬОГО!#REF!-'!!12-жінки'!C21</f>
        <v>#REF!</v>
      </c>
      <c r="D21" s="122" t="e">
        <f>УСЬОГО!#REF!-'!!12-жінки'!D21</f>
        <v>#REF!</v>
      </c>
      <c r="E21" s="122" t="e">
        <f>УСЬОГО!#REF!-'!!12-жінки'!E21</f>
        <v>#REF!</v>
      </c>
      <c r="F21" s="122" t="e">
        <f>УСЬОГО!#REF!-'!!12-жінки'!F21</f>
        <v>#REF!</v>
      </c>
      <c r="G21" s="122" t="e">
        <f>УСЬОГО!#REF!-'!!12-жінки'!G21</f>
        <v>#REF!</v>
      </c>
      <c r="H21" s="122" t="e">
        <f>УСЬОГО!#REF!-'!!12-жінки'!H21</f>
        <v>#REF!</v>
      </c>
      <c r="I21" s="122" t="e">
        <f>УСЬОГО!#REF!-'!!12-жінки'!I21</f>
        <v>#REF!</v>
      </c>
      <c r="J21" s="122" t="e">
        <f>УСЬОГО!#REF!-'!!12-жінки'!J21</f>
        <v>#REF!</v>
      </c>
      <c r="K21" s="122" t="e">
        <f>УСЬОГО!#REF!-'!!12-жінки'!K21</f>
        <v>#REF!</v>
      </c>
    </row>
    <row r="22" spans="1:20" ht="15" customHeight="1" x14ac:dyDescent="0.25">
      <c r="A22" s="102" t="s">
        <v>47</v>
      </c>
      <c r="B22" s="122" t="e">
        <f>УСЬОГО!#REF!-'!!12-жінки'!B22</f>
        <v>#REF!</v>
      </c>
      <c r="C22" s="122" t="e">
        <f>УСЬОГО!#REF!-'!!12-жінки'!C22</f>
        <v>#REF!</v>
      </c>
      <c r="D22" s="122" t="e">
        <f>УСЬОГО!#REF!-'!!12-жінки'!D22</f>
        <v>#REF!</v>
      </c>
      <c r="E22" s="122" t="e">
        <f>УСЬОГО!#REF!-'!!12-жінки'!E22</f>
        <v>#REF!</v>
      </c>
      <c r="F22" s="122" t="e">
        <f>УСЬОГО!#REF!-'!!12-жінки'!F22</f>
        <v>#REF!</v>
      </c>
      <c r="G22" s="122" t="e">
        <f>УСЬОГО!#REF!-'!!12-жінки'!G22</f>
        <v>#REF!</v>
      </c>
      <c r="H22" s="122" t="e">
        <f>УСЬОГО!#REF!-'!!12-жінки'!H22</f>
        <v>#REF!</v>
      </c>
      <c r="I22" s="122" t="e">
        <f>УСЬОГО!#REF!-'!!12-жінки'!I22</f>
        <v>#REF!</v>
      </c>
      <c r="J22" s="122" t="e">
        <f>УСЬОГО!#REF!-'!!12-жінки'!J22</f>
        <v>#REF!</v>
      </c>
      <c r="K22" s="122" t="e">
        <f>УСЬОГО!#REF!-'!!12-жінки'!K22</f>
        <v>#REF!</v>
      </c>
    </row>
    <row r="23" spans="1:20" ht="15" customHeight="1" x14ac:dyDescent="0.25">
      <c r="A23" s="102" t="s">
        <v>48</v>
      </c>
      <c r="B23" s="122" t="e">
        <f>УСЬОГО!#REF!-'!!12-жінки'!B23</f>
        <v>#REF!</v>
      </c>
      <c r="C23" s="122" t="e">
        <f>УСЬОГО!#REF!-'!!12-жінки'!C23</f>
        <v>#REF!</v>
      </c>
      <c r="D23" s="122" t="e">
        <f>УСЬОГО!#REF!-'!!12-жінки'!D23</f>
        <v>#REF!</v>
      </c>
      <c r="E23" s="122" t="e">
        <f>УСЬОГО!#REF!-'!!12-жінки'!E23</f>
        <v>#REF!</v>
      </c>
      <c r="F23" s="122" t="e">
        <f>УСЬОГО!#REF!-'!!12-жінки'!F23</f>
        <v>#REF!</v>
      </c>
      <c r="G23" s="122" t="e">
        <f>УСЬОГО!#REF!-'!!12-жінки'!G23</f>
        <v>#REF!</v>
      </c>
      <c r="H23" s="122" t="e">
        <f>УСЬОГО!#REF!-'!!12-жінки'!H23</f>
        <v>#REF!</v>
      </c>
      <c r="I23" s="122" t="e">
        <f>УСЬОГО!#REF!-'!!12-жінки'!I23</f>
        <v>#REF!</v>
      </c>
      <c r="J23" s="122" t="e">
        <f>УСЬОГО!#REF!-'!!12-жінки'!J23</f>
        <v>#REF!</v>
      </c>
      <c r="K23" s="122" t="e">
        <f>УСЬОГО!#REF!-'!!12-жінки'!K23</f>
        <v>#REF!</v>
      </c>
    </row>
    <row r="24" spans="1:20" ht="15" customHeight="1" x14ac:dyDescent="0.25">
      <c r="A24" s="102" t="s">
        <v>49</v>
      </c>
      <c r="B24" s="122" t="e">
        <f>УСЬОГО!#REF!-'!!12-жінки'!B24</f>
        <v>#REF!</v>
      </c>
      <c r="C24" s="122" t="e">
        <f>УСЬОГО!#REF!-'!!12-жінки'!C24</f>
        <v>#REF!</v>
      </c>
      <c r="D24" s="122" t="e">
        <f>УСЬОГО!#REF!-'!!12-жінки'!D24</f>
        <v>#REF!</v>
      </c>
      <c r="E24" s="122" t="e">
        <f>УСЬОГО!#REF!-'!!12-жінки'!E24</f>
        <v>#REF!</v>
      </c>
      <c r="F24" s="122" t="e">
        <f>УСЬОГО!#REF!-'!!12-жінки'!F24</f>
        <v>#REF!</v>
      </c>
      <c r="G24" s="122" t="e">
        <f>УСЬОГО!#REF!-'!!12-жінки'!G24</f>
        <v>#REF!</v>
      </c>
      <c r="H24" s="122" t="e">
        <f>УСЬОГО!#REF!-'!!12-жінки'!H24</f>
        <v>#REF!</v>
      </c>
      <c r="I24" s="122" t="e">
        <f>УСЬОГО!#REF!-'!!12-жінки'!I24</f>
        <v>#REF!</v>
      </c>
      <c r="J24" s="122" t="e">
        <f>УСЬОГО!#REF!-'!!12-жінки'!J24</f>
        <v>#REF!</v>
      </c>
      <c r="K24" s="122" t="e">
        <f>УСЬОГО!#REF!-'!!12-жінки'!K24</f>
        <v>#REF!</v>
      </c>
    </row>
    <row r="25" spans="1:20" ht="15" customHeight="1" x14ac:dyDescent="0.25">
      <c r="A25" s="102" t="s">
        <v>50</v>
      </c>
      <c r="B25" s="122" t="e">
        <f>УСЬОГО!#REF!-'!!12-жінки'!B25</f>
        <v>#REF!</v>
      </c>
      <c r="C25" s="122" t="e">
        <f>УСЬОГО!#REF!-'!!12-жінки'!C25</f>
        <v>#REF!</v>
      </c>
      <c r="D25" s="122" t="e">
        <f>УСЬОГО!#REF!-'!!12-жінки'!D25</f>
        <v>#REF!</v>
      </c>
      <c r="E25" s="122" t="e">
        <f>УСЬОГО!#REF!-'!!12-жінки'!E25</f>
        <v>#REF!</v>
      </c>
      <c r="F25" s="122" t="e">
        <f>УСЬОГО!#REF!-'!!12-жінки'!F25</f>
        <v>#REF!</v>
      </c>
      <c r="G25" s="122" t="e">
        <f>УСЬОГО!#REF!-'!!12-жінки'!G25</f>
        <v>#REF!</v>
      </c>
      <c r="H25" s="122" t="e">
        <f>УСЬОГО!#REF!-'!!12-жінки'!H25</f>
        <v>#REF!</v>
      </c>
      <c r="I25" s="122" t="e">
        <f>УСЬОГО!#REF!-'!!12-жінки'!I25</f>
        <v>#REF!</v>
      </c>
      <c r="J25" s="122" t="e">
        <f>УСЬОГО!#REF!-'!!12-жінки'!J25</f>
        <v>#REF!</v>
      </c>
      <c r="K25" s="122" t="e">
        <f>УСЬОГО!#REF!-'!!12-жінки'!K25</f>
        <v>#REF!</v>
      </c>
    </row>
    <row r="26" spans="1:20" ht="15" customHeight="1" x14ac:dyDescent="0.25">
      <c r="A26" s="102" t="s">
        <v>51</v>
      </c>
      <c r="B26" s="122" t="e">
        <f>УСЬОГО!#REF!-'!!12-жінки'!B26</f>
        <v>#REF!</v>
      </c>
      <c r="C26" s="122" t="e">
        <f>УСЬОГО!#REF!-'!!12-жінки'!C26</f>
        <v>#REF!</v>
      </c>
      <c r="D26" s="122" t="e">
        <f>УСЬОГО!#REF!-'!!12-жінки'!D26</f>
        <v>#REF!</v>
      </c>
      <c r="E26" s="122" t="e">
        <f>УСЬОГО!#REF!-'!!12-жінки'!E26</f>
        <v>#REF!</v>
      </c>
      <c r="F26" s="122" t="e">
        <f>УСЬОГО!#REF!-'!!12-жінки'!F26</f>
        <v>#REF!</v>
      </c>
      <c r="G26" s="122" t="e">
        <f>УСЬОГО!#REF!-'!!12-жінки'!G26</f>
        <v>#REF!</v>
      </c>
      <c r="H26" s="122" t="e">
        <f>УСЬОГО!#REF!-'!!12-жінки'!H26</f>
        <v>#REF!</v>
      </c>
      <c r="I26" s="122" t="e">
        <f>УСЬОГО!#REF!-'!!12-жінки'!I26</f>
        <v>#REF!</v>
      </c>
      <c r="J26" s="122" t="e">
        <f>УСЬОГО!#REF!-'!!12-жінки'!J26</f>
        <v>#REF!</v>
      </c>
      <c r="K26" s="122" t="e">
        <f>УСЬОГО!#REF!-'!!12-жінки'!K26</f>
        <v>#REF!</v>
      </c>
    </row>
    <row r="27" spans="1:20" ht="15" customHeight="1" x14ac:dyDescent="0.25">
      <c r="A27" s="102" t="s">
        <v>52</v>
      </c>
      <c r="B27" s="122" t="e">
        <f>УСЬОГО!#REF!-'!!12-жінки'!B27</f>
        <v>#REF!</v>
      </c>
      <c r="C27" s="122" t="e">
        <f>УСЬОГО!#REF!-'!!12-жінки'!C27</f>
        <v>#REF!</v>
      </c>
      <c r="D27" s="122" t="e">
        <f>УСЬОГО!#REF!-'!!12-жінки'!D27</f>
        <v>#REF!</v>
      </c>
      <c r="E27" s="122" t="e">
        <f>УСЬОГО!#REF!-'!!12-жінки'!E27</f>
        <v>#REF!</v>
      </c>
      <c r="F27" s="122" t="e">
        <f>УСЬОГО!#REF!-'!!12-жінки'!F27</f>
        <v>#REF!</v>
      </c>
      <c r="G27" s="122" t="e">
        <f>УСЬОГО!#REF!-'!!12-жінки'!G27</f>
        <v>#REF!</v>
      </c>
      <c r="H27" s="122" t="e">
        <f>УСЬОГО!#REF!-'!!12-жінки'!H27</f>
        <v>#REF!</v>
      </c>
      <c r="I27" s="122" t="e">
        <f>УСЬОГО!#REF!-'!!12-жінки'!I27</f>
        <v>#REF!</v>
      </c>
      <c r="J27" s="122" t="e">
        <f>УСЬОГО!#REF!-'!!12-жінки'!J27</f>
        <v>#REF!</v>
      </c>
      <c r="K27" s="122" t="e">
        <f>УСЬОГО!#REF!-'!!12-жінки'!K27</f>
        <v>#REF!</v>
      </c>
      <c r="T27" s="103" t="s">
        <v>86</v>
      </c>
    </row>
    <row r="28" spans="1:20" ht="15" customHeight="1" x14ac:dyDescent="0.25">
      <c r="A28" s="102" t="s">
        <v>53</v>
      </c>
      <c r="B28" s="122" t="e">
        <f>УСЬОГО!#REF!-'!!12-жінки'!B28</f>
        <v>#REF!</v>
      </c>
      <c r="C28" s="122" t="e">
        <f>УСЬОГО!#REF!-'!!12-жінки'!C28</f>
        <v>#REF!</v>
      </c>
      <c r="D28" s="122" t="e">
        <f>УСЬОГО!#REF!-'!!12-жінки'!D28</f>
        <v>#REF!</v>
      </c>
      <c r="E28" s="122" t="e">
        <f>УСЬОГО!#REF!-'!!12-жінки'!E28</f>
        <v>#REF!</v>
      </c>
      <c r="F28" s="122" t="e">
        <f>УСЬОГО!#REF!-'!!12-жінки'!F28</f>
        <v>#REF!</v>
      </c>
      <c r="G28" s="122" t="e">
        <f>УСЬОГО!#REF!-'!!12-жінки'!G28</f>
        <v>#REF!</v>
      </c>
      <c r="H28" s="122" t="e">
        <f>УСЬОГО!#REF!-'!!12-жінки'!H28</f>
        <v>#REF!</v>
      </c>
      <c r="I28" s="122" t="e">
        <f>УСЬОГО!#REF!-'!!12-жінки'!I28</f>
        <v>#REF!</v>
      </c>
      <c r="J28" s="122" t="e">
        <f>УСЬОГО!#REF!-'!!12-жінки'!J28</f>
        <v>#REF!</v>
      </c>
      <c r="K28" s="122" t="e">
        <f>УСЬОГО!#REF!-'!!12-жінки'!K28</f>
        <v>#REF!</v>
      </c>
    </row>
    <row r="29" spans="1:20" ht="15" customHeight="1" x14ac:dyDescent="0.25">
      <c r="A29" s="102" t="s">
        <v>54</v>
      </c>
      <c r="B29" s="122" t="e">
        <f>УСЬОГО!#REF!-'!!12-жінки'!B29</f>
        <v>#REF!</v>
      </c>
      <c r="C29" s="122" t="e">
        <f>УСЬОГО!#REF!-'!!12-жінки'!C29</f>
        <v>#REF!</v>
      </c>
      <c r="D29" s="122" t="e">
        <f>УСЬОГО!#REF!-'!!12-жінки'!D29</f>
        <v>#REF!</v>
      </c>
      <c r="E29" s="122" t="e">
        <f>УСЬОГО!#REF!-'!!12-жінки'!E29</f>
        <v>#REF!</v>
      </c>
      <c r="F29" s="122" t="e">
        <f>УСЬОГО!#REF!-'!!12-жінки'!F29</f>
        <v>#REF!</v>
      </c>
      <c r="G29" s="122" t="e">
        <f>УСЬОГО!#REF!-'!!12-жінки'!G29</f>
        <v>#REF!</v>
      </c>
      <c r="H29" s="122" t="e">
        <f>УСЬОГО!#REF!-'!!12-жінки'!H29</f>
        <v>#REF!</v>
      </c>
      <c r="I29" s="122" t="e">
        <f>УСЬОГО!#REF!-'!!12-жінки'!I29</f>
        <v>#REF!</v>
      </c>
      <c r="J29" s="122" t="e">
        <f>УСЬОГО!#REF!-'!!12-жінки'!J29</f>
        <v>#REF!</v>
      </c>
      <c r="K29" s="122" t="e">
        <f>УСЬОГО!#REF!-'!!12-жінки'!K29</f>
        <v>#REF!</v>
      </c>
    </row>
    <row r="30" spans="1:20" ht="15" customHeight="1" x14ac:dyDescent="0.25">
      <c r="A30" s="104" t="s">
        <v>55</v>
      </c>
      <c r="B30" s="122" t="e">
        <f>УСЬОГО!#REF!-'!!12-жінки'!B30</f>
        <v>#REF!</v>
      </c>
      <c r="C30" s="122" t="e">
        <f>УСЬОГО!#REF!-'!!12-жінки'!C30</f>
        <v>#REF!</v>
      </c>
      <c r="D30" s="122" t="e">
        <f>УСЬОГО!#REF!-'!!12-жінки'!D30</f>
        <v>#REF!</v>
      </c>
      <c r="E30" s="122" t="e">
        <f>УСЬОГО!#REF!-'!!12-жінки'!E30</f>
        <v>#REF!</v>
      </c>
      <c r="F30" s="122" t="e">
        <f>УСЬОГО!#REF!-'!!12-жінки'!F30</f>
        <v>#REF!</v>
      </c>
      <c r="G30" s="122" t="e">
        <f>УСЬОГО!#REF!-'!!12-жінки'!G30</f>
        <v>#REF!</v>
      </c>
      <c r="H30" s="122" t="e">
        <f>УСЬОГО!#REF!-'!!12-жінки'!H30</f>
        <v>#REF!</v>
      </c>
      <c r="I30" s="122" t="e">
        <f>УСЬОГО!#REF!-'!!12-жінки'!I30</f>
        <v>#REF!</v>
      </c>
      <c r="J30" s="122" t="e">
        <f>УСЬОГО!#REF!-'!!12-жінки'!J30</f>
        <v>#REF!</v>
      </c>
      <c r="K30" s="122" t="e">
        <f>УСЬОГО!#REF!-'!!12-жінки'!K30</f>
        <v>#REF!</v>
      </c>
    </row>
    <row r="31" spans="1:20" ht="15" customHeight="1" x14ac:dyDescent="0.25">
      <c r="A31" s="105" t="s">
        <v>56</v>
      </c>
      <c r="B31" s="122" t="e">
        <f>УСЬОГО!#REF!-'!!12-жінки'!B31</f>
        <v>#REF!</v>
      </c>
      <c r="C31" s="122" t="e">
        <f>УСЬОГО!#REF!-'!!12-жінки'!C31</f>
        <v>#REF!</v>
      </c>
      <c r="D31" s="122" t="e">
        <f>УСЬОГО!#REF!-'!!12-жінки'!D31</f>
        <v>#REF!</v>
      </c>
      <c r="E31" s="122" t="e">
        <f>УСЬОГО!#REF!-'!!12-жінки'!E31</f>
        <v>#REF!</v>
      </c>
      <c r="F31" s="122" t="e">
        <f>УСЬОГО!#REF!-'!!12-жінки'!F31</f>
        <v>#REF!</v>
      </c>
      <c r="G31" s="122" t="e">
        <f>УСЬОГО!#REF!-'!!12-жінки'!G31</f>
        <v>#REF!</v>
      </c>
      <c r="H31" s="122" t="e">
        <f>УСЬОГО!#REF!-'!!12-жінки'!H31</f>
        <v>#REF!</v>
      </c>
      <c r="I31" s="122" t="e">
        <f>УСЬОГО!#REF!-'!!12-жінки'!I31</f>
        <v>#REF!</v>
      </c>
      <c r="J31" s="122" t="e">
        <f>УСЬОГО!#REF!-'!!12-жінки'!J31</f>
        <v>#REF!</v>
      </c>
      <c r="K31" s="122" t="e">
        <f>УСЬОГО!#REF!-'!!12-жінки'!K31</f>
        <v>#REF!</v>
      </c>
    </row>
    <row r="32" spans="1:20" ht="15" customHeight="1" x14ac:dyDescent="0.25">
      <c r="A32" s="105" t="s">
        <v>57</v>
      </c>
      <c r="B32" s="122" t="e">
        <f>УСЬОГО!#REF!-'!!12-жінки'!B32</f>
        <v>#REF!</v>
      </c>
      <c r="C32" s="122" t="e">
        <f>УСЬОГО!#REF!-'!!12-жінки'!C32</f>
        <v>#REF!</v>
      </c>
      <c r="D32" s="122" t="e">
        <f>УСЬОГО!#REF!-'!!12-жінки'!D32</f>
        <v>#REF!</v>
      </c>
      <c r="E32" s="122" t="e">
        <f>УСЬОГО!#REF!-'!!12-жінки'!E32</f>
        <v>#REF!</v>
      </c>
      <c r="F32" s="122" t="e">
        <f>УСЬОГО!#REF!-'!!12-жінки'!F32</f>
        <v>#REF!</v>
      </c>
      <c r="G32" s="122" t="e">
        <f>УСЬОГО!#REF!-'!!12-жінки'!G32</f>
        <v>#REF!</v>
      </c>
      <c r="H32" s="122" t="e">
        <f>УСЬОГО!#REF!-'!!12-жінки'!H32</f>
        <v>#REF!</v>
      </c>
      <c r="I32" s="122" t="e">
        <f>УСЬОГО!#REF!-'!!12-жінки'!I32</f>
        <v>#REF!</v>
      </c>
      <c r="J32" s="122" t="e">
        <f>УСЬОГО!#REF!-'!!12-жінки'!J32</f>
        <v>#REF!</v>
      </c>
      <c r="K32" s="122" t="e">
        <f>УСЬОГО!#REF!-'!!12-жінки'!K32</f>
        <v>#REF!</v>
      </c>
    </row>
    <row r="33" spans="1:11" ht="15" customHeight="1" x14ac:dyDescent="0.25">
      <c r="A33" s="105" t="s">
        <v>58</v>
      </c>
      <c r="B33" s="122" t="e">
        <f>УСЬОГО!#REF!-'!!12-жінки'!B33</f>
        <v>#REF!</v>
      </c>
      <c r="C33" s="122" t="e">
        <f>УСЬОГО!#REF!-'!!12-жінки'!C33</f>
        <v>#REF!</v>
      </c>
      <c r="D33" s="122" t="e">
        <f>УСЬОГО!#REF!-'!!12-жінки'!D33</f>
        <v>#REF!</v>
      </c>
      <c r="E33" s="122" t="e">
        <f>УСЬОГО!#REF!-'!!12-жінки'!E33</f>
        <v>#REF!</v>
      </c>
      <c r="F33" s="122" t="e">
        <f>УСЬОГО!#REF!-'!!12-жінки'!F33</f>
        <v>#REF!</v>
      </c>
      <c r="G33" s="122" t="e">
        <f>УСЬОГО!#REF!-'!!12-жінки'!G33</f>
        <v>#REF!</v>
      </c>
      <c r="H33" s="122" t="e">
        <f>УСЬОГО!#REF!-'!!12-жінки'!H33</f>
        <v>#REF!</v>
      </c>
      <c r="I33" s="122" t="e">
        <f>УСЬОГО!#REF!-'!!12-жінки'!I33</f>
        <v>#REF!</v>
      </c>
      <c r="J33" s="122" t="e">
        <f>УСЬОГО!#REF!-'!!12-жінки'!J33</f>
        <v>#REF!</v>
      </c>
      <c r="K33" s="122" t="e">
        <f>УСЬОГО!#REF!-'!!12-жінки'!K33</f>
        <v>#REF!</v>
      </c>
    </row>
    <row r="34" spans="1:11" ht="15" customHeight="1" x14ac:dyDescent="0.25">
      <c r="A34" s="105" t="s">
        <v>59</v>
      </c>
      <c r="B34" s="122" t="e">
        <f>УСЬОГО!#REF!-'!!12-жінки'!B34</f>
        <v>#REF!</v>
      </c>
      <c r="C34" s="122" t="e">
        <f>УСЬОГО!#REF!-'!!12-жінки'!C34</f>
        <v>#REF!</v>
      </c>
      <c r="D34" s="122" t="e">
        <f>УСЬОГО!#REF!-'!!12-жінки'!D34</f>
        <v>#REF!</v>
      </c>
      <c r="E34" s="122" t="e">
        <f>УСЬОГО!#REF!-'!!12-жінки'!E34</f>
        <v>#REF!</v>
      </c>
      <c r="F34" s="122" t="e">
        <f>УСЬОГО!#REF!-'!!12-жінки'!F34</f>
        <v>#REF!</v>
      </c>
      <c r="G34" s="122" t="e">
        <f>УСЬОГО!#REF!-'!!12-жінки'!G34</f>
        <v>#REF!</v>
      </c>
      <c r="H34" s="122" t="e">
        <f>УСЬОГО!#REF!-'!!12-жінки'!H34</f>
        <v>#REF!</v>
      </c>
      <c r="I34" s="122" t="e">
        <f>УСЬОГО!#REF!-'!!12-жінки'!I34</f>
        <v>#REF!</v>
      </c>
      <c r="J34" s="122" t="e">
        <f>УСЬОГО!#REF!-'!!12-жінки'!J34</f>
        <v>#REF!</v>
      </c>
      <c r="K34" s="122" t="e">
        <f>УСЬОГО!#REF!-'!!12-жінки'!K34</f>
        <v>#REF!</v>
      </c>
    </row>
    <row r="35" spans="1:11" ht="15" customHeight="1" x14ac:dyDescent="0.25">
      <c r="A35" s="105" t="s">
        <v>60</v>
      </c>
      <c r="B35" s="122" t="e">
        <f>УСЬОГО!#REF!-'!!12-жінки'!B35</f>
        <v>#REF!</v>
      </c>
      <c r="C35" s="122" t="e">
        <f>УСЬОГО!#REF!-'!!12-жінки'!C35</f>
        <v>#REF!</v>
      </c>
      <c r="D35" s="122" t="e">
        <f>УСЬОГО!#REF!-'!!12-жінки'!D35</f>
        <v>#REF!</v>
      </c>
      <c r="E35" s="122" t="e">
        <f>УСЬОГО!#REF!-'!!12-жінки'!E35</f>
        <v>#REF!</v>
      </c>
      <c r="F35" s="122" t="e">
        <f>УСЬОГО!#REF!-'!!12-жінки'!F35</f>
        <v>#REF!</v>
      </c>
      <c r="G35" s="122" t="e">
        <f>УСЬОГО!#REF!-'!!12-жінки'!G35</f>
        <v>#REF!</v>
      </c>
      <c r="H35" s="122" t="e">
        <f>УСЬОГО!#REF!-'!!12-жінки'!H35</f>
        <v>#REF!</v>
      </c>
      <c r="I35" s="122" t="e">
        <f>УСЬОГО!#REF!-'!!12-жінки'!I35</f>
        <v>#REF!</v>
      </c>
      <c r="J35" s="122" t="e">
        <f>УСЬОГО!#REF!-'!!12-жінки'!J35</f>
        <v>#REF!</v>
      </c>
      <c r="K35" s="122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3"/>
  <sheetViews>
    <sheetView view="pageBreakPreview" zoomScale="70" zoomScaleNormal="70" zoomScaleSheetLayoutView="70" workbookViewId="0">
      <selection activeCell="H15" sqref="H15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309" t="s">
        <v>63</v>
      </c>
      <c r="B1" s="309"/>
      <c r="C1" s="309"/>
      <c r="D1" s="309"/>
      <c r="E1" s="309"/>
      <c r="F1" s="309"/>
      <c r="G1" s="309"/>
      <c r="H1" s="309"/>
      <c r="I1" s="309"/>
    </row>
    <row r="2" spans="1:11" ht="23.25" customHeight="1" x14ac:dyDescent="0.2">
      <c r="A2" s="309" t="s">
        <v>64</v>
      </c>
      <c r="B2" s="309"/>
      <c r="C2" s="309"/>
      <c r="D2" s="309"/>
      <c r="E2" s="309"/>
      <c r="F2" s="309"/>
      <c r="G2" s="309"/>
      <c r="H2" s="309"/>
      <c r="I2" s="309"/>
    </row>
    <row r="3" spans="1:11" ht="3.6" customHeight="1" x14ac:dyDescent="0.2">
      <c r="A3" s="398"/>
      <c r="B3" s="398"/>
      <c r="C3" s="398"/>
      <c r="D3" s="398"/>
      <c r="E3" s="398"/>
    </row>
    <row r="4" spans="1:11" s="3" customFormat="1" ht="25.5" customHeight="1" x14ac:dyDescent="0.25">
      <c r="A4" s="314" t="s">
        <v>0</v>
      </c>
      <c r="B4" s="400" t="s">
        <v>5</v>
      </c>
      <c r="C4" s="400"/>
      <c r="D4" s="400"/>
      <c r="E4" s="400"/>
      <c r="F4" s="400" t="s">
        <v>6</v>
      </c>
      <c r="G4" s="400"/>
      <c r="H4" s="400"/>
      <c r="I4" s="400"/>
    </row>
    <row r="5" spans="1:11" s="3" customFormat="1" ht="23.25" customHeight="1" x14ac:dyDescent="0.25">
      <c r="A5" s="399"/>
      <c r="B5" s="401" t="s">
        <v>118</v>
      </c>
      <c r="C5" s="401" t="s">
        <v>119</v>
      </c>
      <c r="D5" s="312" t="s">
        <v>1</v>
      </c>
      <c r="E5" s="313"/>
      <c r="F5" s="401" t="s">
        <v>118</v>
      </c>
      <c r="G5" s="401" t="s">
        <v>119</v>
      </c>
      <c r="H5" s="312" t="s">
        <v>1</v>
      </c>
      <c r="I5" s="313"/>
    </row>
    <row r="6" spans="1:11" s="3" customFormat="1" ht="31.35" customHeight="1" x14ac:dyDescent="0.25">
      <c r="A6" s="315"/>
      <c r="B6" s="402"/>
      <c r="C6" s="402"/>
      <c r="D6" s="4" t="s">
        <v>2</v>
      </c>
      <c r="E6" s="5" t="s">
        <v>24</v>
      </c>
      <c r="F6" s="402"/>
      <c r="G6" s="402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0">
        <f>'12-жінки-ЦЗ'!B7</f>
        <v>6072</v>
      </c>
      <c r="C8" s="70">
        <f>'12-жінки-ЦЗ'!C7</f>
        <v>4554</v>
      </c>
      <c r="D8" s="70">
        <f t="shared" ref="D8" si="0">C8*100/B8</f>
        <v>75</v>
      </c>
      <c r="E8" s="76">
        <f t="shared" ref="E8" si="1">C8-B8</f>
        <v>-1518</v>
      </c>
      <c r="F8" s="70">
        <f>'13-чоловіки-ЦЗ'!B7</f>
        <v>2767</v>
      </c>
      <c r="G8" s="70">
        <f>'13-чоловіки-ЦЗ'!C7</f>
        <v>1912</v>
      </c>
      <c r="H8" s="9">
        <f t="shared" ref="H8" si="2">G8*100/F8</f>
        <v>69.100108420672214</v>
      </c>
      <c r="I8" s="76">
        <f t="shared" ref="I8" si="3">G8-F8</f>
        <v>-855</v>
      </c>
      <c r="J8" s="23"/>
      <c r="K8" s="21"/>
    </row>
    <row r="9" spans="1:11" s="3" customFormat="1" ht="28.5" customHeight="1" x14ac:dyDescent="0.25">
      <c r="A9" s="8" t="s">
        <v>26</v>
      </c>
      <c r="B9" s="82">
        <f>'12-жінки-ЦЗ'!E7</f>
        <v>4934</v>
      </c>
      <c r="C9" s="64">
        <f>'12-жінки-ЦЗ'!F7</f>
        <v>3637</v>
      </c>
      <c r="D9" s="9">
        <f t="shared" ref="D9:D15" si="4">C9*100/B9</f>
        <v>73.713011755168225</v>
      </c>
      <c r="E9" s="76">
        <f t="shared" ref="E9:E15" si="5">C9-B9</f>
        <v>-1297</v>
      </c>
      <c r="F9" s="64">
        <f>'13-чоловіки-ЦЗ'!E7</f>
        <v>1625</v>
      </c>
      <c r="G9" s="64">
        <f>'13-чоловіки-ЦЗ'!F7</f>
        <v>940</v>
      </c>
      <c r="H9" s="9">
        <f t="shared" ref="H9:H15" si="6">G9*100/F9</f>
        <v>57.846153846153847</v>
      </c>
      <c r="I9" s="76">
        <f t="shared" ref="I9:I15" si="7">G9-F9</f>
        <v>-685</v>
      </c>
      <c r="J9" s="21"/>
      <c r="K9" s="21"/>
    </row>
    <row r="10" spans="1:11" s="3" customFormat="1" ht="26.25" customHeight="1" x14ac:dyDescent="0.25">
      <c r="A10" s="278" t="s">
        <v>101</v>
      </c>
      <c r="B10" s="82">
        <f>'12-жінки-ЦЗ'!H7</f>
        <v>1077</v>
      </c>
      <c r="C10" s="82">
        <f>'12-жінки-ЦЗ'!I7</f>
        <v>1327</v>
      </c>
      <c r="D10" s="9">
        <f t="shared" ref="D10" si="8">C10*100/B10</f>
        <v>123.21262766945217</v>
      </c>
      <c r="E10" s="76">
        <f t="shared" ref="E10" si="9">C10-B10</f>
        <v>250</v>
      </c>
      <c r="F10" s="64">
        <f>'13-чоловіки-ЦЗ'!H7</f>
        <v>335</v>
      </c>
      <c r="G10" s="64">
        <f>'13-чоловіки-ЦЗ'!I7</f>
        <v>308</v>
      </c>
      <c r="H10" s="9">
        <f t="shared" ref="H10" si="10">G10*100/F10</f>
        <v>91.940298507462686</v>
      </c>
      <c r="I10" s="76">
        <f t="shared" ref="I10" si="11">G10-F10</f>
        <v>-27</v>
      </c>
      <c r="J10" s="21"/>
      <c r="K10" s="21"/>
    </row>
    <row r="11" spans="1:11" s="3" customFormat="1" ht="37.5" x14ac:dyDescent="0.25">
      <c r="A11" s="12" t="s">
        <v>27</v>
      </c>
      <c r="B11" s="82">
        <f>'12-жінки-ЦЗ'!K7</f>
        <v>425</v>
      </c>
      <c r="C11" s="64">
        <f>'12-жінки-ЦЗ'!L7</f>
        <v>760</v>
      </c>
      <c r="D11" s="9">
        <f t="shared" si="4"/>
        <v>178.8235294117647</v>
      </c>
      <c r="E11" s="76">
        <f t="shared" si="5"/>
        <v>335</v>
      </c>
      <c r="F11" s="64">
        <f>'13-чоловіки-ЦЗ'!K7</f>
        <v>322</v>
      </c>
      <c r="G11" s="64">
        <f>'13-чоловіки-ЦЗ'!L7</f>
        <v>292</v>
      </c>
      <c r="H11" s="9">
        <f t="shared" si="6"/>
        <v>90.683229813664596</v>
      </c>
      <c r="I11" s="76">
        <f t="shared" si="7"/>
        <v>-30</v>
      </c>
      <c r="J11" s="21"/>
      <c r="K11" s="21"/>
    </row>
    <row r="12" spans="1:11" s="3" customFormat="1" ht="32.1" customHeight="1" x14ac:dyDescent="0.25">
      <c r="A12" s="13" t="s">
        <v>28</v>
      </c>
      <c r="B12" s="82">
        <f>'12-жінки-ЦЗ'!N7</f>
        <v>201</v>
      </c>
      <c r="C12" s="64">
        <f>'12-жінки-ЦЗ'!O7</f>
        <v>451</v>
      </c>
      <c r="D12" s="281">
        <f t="shared" si="4"/>
        <v>224.37810945273631</v>
      </c>
      <c r="E12" s="76">
        <f t="shared" si="5"/>
        <v>250</v>
      </c>
      <c r="F12" s="64">
        <f>'13-чоловіки-ЦЗ'!N7</f>
        <v>40</v>
      </c>
      <c r="G12" s="64">
        <f>'13-чоловіки-ЦЗ'!O7</f>
        <v>46</v>
      </c>
      <c r="H12" s="281">
        <f t="shared" si="6"/>
        <v>115</v>
      </c>
      <c r="I12" s="76">
        <f t="shared" si="7"/>
        <v>6</v>
      </c>
      <c r="J12" s="21"/>
      <c r="K12" s="21"/>
    </row>
    <row r="13" spans="1:11" s="3" customFormat="1" ht="23.25" customHeight="1" x14ac:dyDescent="0.25">
      <c r="A13" s="13" t="s">
        <v>102</v>
      </c>
      <c r="B13" s="82">
        <f>'12-жінки-ЦЗ'!Q7</f>
        <v>0</v>
      </c>
      <c r="C13" s="82">
        <f>'12-жінки-ЦЗ'!R7</f>
        <v>37</v>
      </c>
      <c r="D13" s="283" t="s">
        <v>116</v>
      </c>
      <c r="E13" s="277">
        <f t="shared" si="5"/>
        <v>37</v>
      </c>
      <c r="F13" s="64">
        <f>'13-чоловіки-ЦЗ'!Q7</f>
        <v>0</v>
      </c>
      <c r="G13" s="64">
        <f>'13-чоловіки-ЦЗ'!R7</f>
        <v>67</v>
      </c>
      <c r="H13" s="283" t="s">
        <v>117</v>
      </c>
      <c r="I13" s="277">
        <f t="shared" si="7"/>
        <v>67</v>
      </c>
      <c r="J13" s="21"/>
      <c r="K13" s="21"/>
    </row>
    <row r="14" spans="1:11" s="3" customFormat="1" ht="45.75" customHeight="1" x14ac:dyDescent="0.25">
      <c r="A14" s="13" t="s">
        <v>19</v>
      </c>
      <c r="B14" s="82">
        <f>'12-жінки-ЦЗ'!T7</f>
        <v>0</v>
      </c>
      <c r="C14" s="64">
        <f>'12-жінки-ЦЗ'!U7</f>
        <v>6</v>
      </c>
      <c r="D14" s="282" t="str">
        <f>'12-жінки-ЦЗ'!V7</f>
        <v>-</v>
      </c>
      <c r="E14" s="76">
        <f t="shared" si="5"/>
        <v>6</v>
      </c>
      <c r="F14" s="64">
        <f>'13-чоловіки-ЦЗ'!T7</f>
        <v>0</v>
      </c>
      <c r="G14" s="64">
        <f>'13-чоловіки-ЦЗ'!U7</f>
        <v>6</v>
      </c>
      <c r="H14" s="282" t="str">
        <f>'13-чоловіки-ЦЗ'!V7</f>
        <v>-</v>
      </c>
      <c r="I14" s="76">
        <f t="shared" si="7"/>
        <v>6</v>
      </c>
      <c r="J14" s="21"/>
      <c r="K14" s="21"/>
    </row>
    <row r="15" spans="1:11" s="3" customFormat="1" ht="55.5" customHeight="1" x14ac:dyDescent="0.25">
      <c r="A15" s="13" t="s">
        <v>29</v>
      </c>
      <c r="B15" s="82">
        <f>'12-жінки-ЦЗ'!W7</f>
        <v>2408</v>
      </c>
      <c r="C15" s="64">
        <f>'12-жінки-ЦЗ'!X7</f>
        <v>2097</v>
      </c>
      <c r="D15" s="9">
        <f t="shared" si="4"/>
        <v>87.084717607973417</v>
      </c>
      <c r="E15" s="76">
        <f t="shared" si="5"/>
        <v>-311</v>
      </c>
      <c r="F15" s="64">
        <f>'13-чоловіки-ЦЗ'!W7</f>
        <v>764</v>
      </c>
      <c r="G15" s="64">
        <f>'13-чоловіки-ЦЗ'!X7</f>
        <v>547</v>
      </c>
      <c r="H15" s="9">
        <f t="shared" si="6"/>
        <v>71.596858638743456</v>
      </c>
      <c r="I15" s="76">
        <f t="shared" si="7"/>
        <v>-217</v>
      </c>
      <c r="J15" s="21"/>
      <c r="K15" s="21"/>
    </row>
    <row r="16" spans="1:11" s="3" customFormat="1" ht="12.75" customHeight="1" x14ac:dyDescent="0.25">
      <c r="A16" s="316" t="s">
        <v>4</v>
      </c>
      <c r="B16" s="317"/>
      <c r="C16" s="317"/>
      <c r="D16" s="317"/>
      <c r="E16" s="317"/>
      <c r="F16" s="317"/>
      <c r="G16" s="317"/>
      <c r="H16" s="317"/>
      <c r="I16" s="317"/>
      <c r="J16" s="21"/>
      <c r="K16" s="21"/>
    </row>
    <row r="17" spans="1:11" s="3" customFormat="1" ht="18" customHeight="1" x14ac:dyDescent="0.25">
      <c r="A17" s="318"/>
      <c r="B17" s="319"/>
      <c r="C17" s="319"/>
      <c r="D17" s="319"/>
      <c r="E17" s="319"/>
      <c r="F17" s="319"/>
      <c r="G17" s="319"/>
      <c r="H17" s="319"/>
      <c r="I17" s="319"/>
      <c r="J17" s="21"/>
      <c r="K17" s="21"/>
    </row>
    <row r="18" spans="1:11" s="3" customFormat="1" ht="20.25" customHeight="1" x14ac:dyDescent="0.25">
      <c r="A18" s="314" t="s">
        <v>0</v>
      </c>
      <c r="B18" s="359" t="s">
        <v>120</v>
      </c>
      <c r="C18" s="359" t="s">
        <v>121</v>
      </c>
      <c r="D18" s="312" t="s">
        <v>1</v>
      </c>
      <c r="E18" s="313"/>
      <c r="F18" s="359" t="s">
        <v>120</v>
      </c>
      <c r="G18" s="359" t="s">
        <v>121</v>
      </c>
      <c r="H18" s="312" t="s">
        <v>1</v>
      </c>
      <c r="I18" s="313"/>
      <c r="J18" s="21"/>
      <c r="K18" s="21"/>
    </row>
    <row r="19" spans="1:11" ht="35.85" customHeight="1" x14ac:dyDescent="0.3">
      <c r="A19" s="315"/>
      <c r="B19" s="359"/>
      <c r="C19" s="359"/>
      <c r="D19" s="19" t="s">
        <v>2</v>
      </c>
      <c r="E19" s="5" t="s">
        <v>24</v>
      </c>
      <c r="F19" s="359"/>
      <c r="G19" s="359"/>
      <c r="H19" s="19" t="s">
        <v>2</v>
      </c>
      <c r="I19" s="5" t="s">
        <v>24</v>
      </c>
      <c r="J19" s="22"/>
      <c r="K19" s="22"/>
    </row>
    <row r="20" spans="1:11" ht="24" customHeight="1" x14ac:dyDescent="0.3">
      <c r="A20" s="8" t="s">
        <v>30</v>
      </c>
      <c r="B20" s="70">
        <f>'12-жінки-ЦЗ'!Z7</f>
        <v>4296</v>
      </c>
      <c r="C20" s="70">
        <f>'12-жінки-ЦЗ'!AA7</f>
        <v>3126</v>
      </c>
      <c r="D20" s="15">
        <f t="shared" ref="D20" si="12">C20*100/B20</f>
        <v>72.765363128491614</v>
      </c>
      <c r="E20" s="76">
        <f t="shared" ref="E20" si="13">C20-B20</f>
        <v>-1170</v>
      </c>
      <c r="F20" s="70">
        <f>'13-чоловіки-ЦЗ'!Z7</f>
        <v>1680</v>
      </c>
      <c r="G20" s="71">
        <f>'13-чоловіки-ЦЗ'!AA7</f>
        <v>1148</v>
      </c>
      <c r="H20" s="14">
        <f t="shared" ref="H20" si="14">G20*100/F20</f>
        <v>68.333333333333329</v>
      </c>
      <c r="I20" s="76">
        <f t="shared" ref="I20" si="15">G20-F20</f>
        <v>-532</v>
      </c>
      <c r="J20" s="22"/>
      <c r="K20" s="22"/>
    </row>
    <row r="21" spans="1:11" ht="25.5" customHeight="1" x14ac:dyDescent="0.3">
      <c r="A21" s="1" t="s">
        <v>26</v>
      </c>
      <c r="B21" s="83">
        <f>'12-жінки-ЦЗ'!AC7</f>
        <v>3426</v>
      </c>
      <c r="C21" s="70">
        <f>'12-жінки-ЦЗ'!AD7</f>
        <v>2571</v>
      </c>
      <c r="D21" s="15">
        <f t="shared" ref="D21:D22" si="16">C21*100/B21</f>
        <v>75.04378283712785</v>
      </c>
      <c r="E21" s="76">
        <f t="shared" ref="E21:E22" si="17">C21-B21</f>
        <v>-855</v>
      </c>
      <c r="F21" s="71">
        <f>'13-чоловіки-ЦЗ'!AC7</f>
        <v>1056</v>
      </c>
      <c r="G21" s="71">
        <f>'13-чоловіки-ЦЗ'!AD7</f>
        <v>638</v>
      </c>
      <c r="H21" s="14">
        <f t="shared" ref="H21:H22" si="18">G21*100/F21</f>
        <v>60.416666666666664</v>
      </c>
      <c r="I21" s="76">
        <f t="shared" ref="I21:I22" si="19">G21-F21</f>
        <v>-418</v>
      </c>
      <c r="J21" s="22"/>
      <c r="K21" s="22"/>
    </row>
    <row r="22" spans="1:11" ht="20.25" x14ac:dyDescent="0.3">
      <c r="A22" s="1" t="s">
        <v>31</v>
      </c>
      <c r="B22" s="83">
        <f>'12-жінки-ЦЗ'!AF7</f>
        <v>2019</v>
      </c>
      <c r="C22" s="70">
        <f>'12-жінки-ЦЗ'!AG7</f>
        <v>1640</v>
      </c>
      <c r="D22" s="15">
        <f t="shared" si="16"/>
        <v>81.228330856859827</v>
      </c>
      <c r="E22" s="76">
        <f t="shared" si="17"/>
        <v>-379</v>
      </c>
      <c r="F22" s="71">
        <f>'13-чоловіки-ЦЗ'!AF7</f>
        <v>659</v>
      </c>
      <c r="G22" s="71">
        <f>'13-чоловіки-ЦЗ'!AG7</f>
        <v>460</v>
      </c>
      <c r="H22" s="14">
        <f t="shared" si="18"/>
        <v>69.802731411229132</v>
      </c>
      <c r="I22" s="76">
        <f t="shared" si="19"/>
        <v>-199</v>
      </c>
      <c r="J22" s="22"/>
      <c r="K22" s="22"/>
    </row>
    <row r="23" spans="1:11" ht="20.25" x14ac:dyDescent="0.3">
      <c r="C23" s="17"/>
      <c r="J23" s="22"/>
      <c r="K23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L67"/>
  <sheetViews>
    <sheetView view="pageBreakPreview" zoomScale="57" zoomScaleNormal="75" zoomScaleSheetLayoutView="57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AG8" sqref="AG8:AG14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0.140625" style="41" customWidth="1"/>
    <col min="7" max="7" width="7.42578125" style="41" customWidth="1"/>
    <col min="8" max="9" width="10" style="41" customWidth="1"/>
    <col min="10" max="10" width="8.7109375" style="41" customWidth="1"/>
    <col min="11" max="12" width="10.140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10.140625" style="41" customWidth="1"/>
    <col min="23" max="24" width="12.28515625" style="41" customWidth="1"/>
    <col min="25" max="25" width="8.42578125" style="41" customWidth="1"/>
    <col min="26" max="27" width="11.5703125" style="41" customWidth="1"/>
    <col min="28" max="28" width="8.5703125" style="41" customWidth="1"/>
    <col min="29" max="30" width="9.5703125" style="41" customWidth="1"/>
    <col min="31" max="31" width="8.42578125" style="41" customWidth="1"/>
    <col min="32" max="33" width="9.42578125" style="41" bestFit="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23" t="s">
        <v>127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5"/>
      <c r="U1" s="25"/>
      <c r="V1" s="25"/>
      <c r="W1" s="25"/>
      <c r="X1" s="25"/>
      <c r="Y1" s="25"/>
      <c r="Z1" s="25"/>
      <c r="AA1" s="25"/>
      <c r="AB1" s="25"/>
      <c r="AC1" s="25"/>
      <c r="AD1" s="339"/>
      <c r="AE1" s="339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28"/>
      <c r="V2" s="28"/>
      <c r="W2" s="28"/>
      <c r="X2" s="28"/>
      <c r="Y2" s="28"/>
      <c r="Z2" s="28"/>
      <c r="AA2" s="28"/>
      <c r="AB2" s="28"/>
      <c r="AD2" s="339"/>
      <c r="AE2" s="339"/>
      <c r="AF2" s="337"/>
      <c r="AG2" s="337"/>
      <c r="AH2" s="118" t="s">
        <v>7</v>
      </c>
      <c r="AI2" s="118"/>
    </row>
    <row r="3" spans="1:38" s="188" customFormat="1" ht="76.5" customHeight="1" thickBot="1" x14ac:dyDescent="0.3">
      <c r="A3" s="340"/>
      <c r="B3" s="406" t="s">
        <v>20</v>
      </c>
      <c r="C3" s="407"/>
      <c r="D3" s="407"/>
      <c r="E3" s="409" t="s">
        <v>81</v>
      </c>
      <c r="F3" s="370"/>
      <c r="G3" s="410"/>
      <c r="H3" s="403" t="s">
        <v>103</v>
      </c>
      <c r="I3" s="404"/>
      <c r="J3" s="405"/>
      <c r="K3" s="369" t="s">
        <v>82</v>
      </c>
      <c r="L3" s="370"/>
      <c r="M3" s="371"/>
      <c r="N3" s="409" t="s">
        <v>9</v>
      </c>
      <c r="O3" s="370"/>
      <c r="P3" s="410"/>
      <c r="Q3" s="403" t="s">
        <v>105</v>
      </c>
      <c r="R3" s="404"/>
      <c r="S3" s="405"/>
      <c r="T3" s="409" t="s">
        <v>10</v>
      </c>
      <c r="U3" s="370"/>
      <c r="V3" s="371"/>
      <c r="W3" s="406" t="s">
        <v>8</v>
      </c>
      <c r="X3" s="407"/>
      <c r="Y3" s="408"/>
      <c r="Z3" s="406" t="s">
        <v>15</v>
      </c>
      <c r="AA3" s="407"/>
      <c r="AB3" s="407"/>
      <c r="AC3" s="409" t="s">
        <v>11</v>
      </c>
      <c r="AD3" s="370"/>
      <c r="AE3" s="410"/>
      <c r="AF3" s="369" t="s">
        <v>12</v>
      </c>
      <c r="AG3" s="370"/>
      <c r="AH3" s="410"/>
    </row>
    <row r="4" spans="1:38" s="31" customFormat="1" ht="19.5" customHeight="1" x14ac:dyDescent="0.25">
      <c r="A4" s="352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4.5" customHeight="1" thickBot="1" x14ac:dyDescent="0.3">
      <c r="A5" s="411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189" t="s">
        <v>3</v>
      </c>
      <c r="B6" s="236">
        <v>1</v>
      </c>
      <c r="C6" s="237">
        <v>2</v>
      </c>
      <c r="D6" s="238">
        <v>3</v>
      </c>
      <c r="E6" s="239">
        <v>4</v>
      </c>
      <c r="F6" s="237">
        <v>5</v>
      </c>
      <c r="G6" s="238">
        <v>6</v>
      </c>
      <c r="H6" s="239">
        <v>7</v>
      </c>
      <c r="I6" s="237">
        <v>8</v>
      </c>
      <c r="J6" s="238">
        <v>9</v>
      </c>
      <c r="K6" s="240">
        <v>10</v>
      </c>
      <c r="L6" s="237">
        <v>11</v>
      </c>
      <c r="M6" s="241">
        <v>12</v>
      </c>
      <c r="N6" s="239">
        <v>13</v>
      </c>
      <c r="O6" s="237">
        <v>14</v>
      </c>
      <c r="P6" s="238">
        <v>15</v>
      </c>
      <c r="Q6" s="239">
        <v>16</v>
      </c>
      <c r="R6" s="237">
        <v>17</v>
      </c>
      <c r="S6" s="238">
        <v>18</v>
      </c>
      <c r="T6" s="240">
        <v>19</v>
      </c>
      <c r="U6" s="237">
        <v>20</v>
      </c>
      <c r="V6" s="238">
        <v>21</v>
      </c>
      <c r="W6" s="239">
        <v>22</v>
      </c>
      <c r="X6" s="237">
        <v>23</v>
      </c>
      <c r="Y6" s="238">
        <v>24</v>
      </c>
      <c r="Z6" s="239">
        <v>25</v>
      </c>
      <c r="AA6" s="237">
        <v>26</v>
      </c>
      <c r="AB6" s="238">
        <v>27</v>
      </c>
      <c r="AC6" s="239">
        <v>28</v>
      </c>
      <c r="AD6" s="237">
        <v>29</v>
      </c>
      <c r="AE6" s="238">
        <v>30</v>
      </c>
      <c r="AF6" s="240">
        <v>31</v>
      </c>
      <c r="AG6" s="237">
        <v>32</v>
      </c>
      <c r="AH6" s="238">
        <v>33</v>
      </c>
    </row>
    <row r="7" spans="1:38" s="35" customFormat="1" ht="48.75" customHeight="1" thickBot="1" x14ac:dyDescent="0.3">
      <c r="A7" s="148" t="s">
        <v>32</v>
      </c>
      <c r="B7" s="149">
        <f>SUM(B8:B14)</f>
        <v>6072</v>
      </c>
      <c r="C7" s="150">
        <f>SUM(C8:C14)</f>
        <v>4554</v>
      </c>
      <c r="D7" s="154">
        <f>C7*100/B7</f>
        <v>75</v>
      </c>
      <c r="E7" s="152">
        <f>SUM(E8:E14)</f>
        <v>4934</v>
      </c>
      <c r="F7" s="150">
        <f>SUM(F8:F14)</f>
        <v>3637</v>
      </c>
      <c r="G7" s="151">
        <f>F7*100/E7</f>
        <v>73.713011755168225</v>
      </c>
      <c r="H7" s="152">
        <f>SUM(H8:H14)</f>
        <v>1077</v>
      </c>
      <c r="I7" s="150">
        <f>SUM(I8:I14)</f>
        <v>1327</v>
      </c>
      <c r="J7" s="151">
        <f>I7*100/H7</f>
        <v>123.21262766945217</v>
      </c>
      <c r="K7" s="153">
        <f>SUM(K8:K14)</f>
        <v>425</v>
      </c>
      <c r="L7" s="150">
        <f>SUM(L8:L14)</f>
        <v>760</v>
      </c>
      <c r="M7" s="154">
        <f>L7*100/K7</f>
        <v>178.8235294117647</v>
      </c>
      <c r="N7" s="152">
        <f>SUM(N8:N14)</f>
        <v>201</v>
      </c>
      <c r="O7" s="150">
        <f>SUM(O8:O14)</f>
        <v>451</v>
      </c>
      <c r="P7" s="151">
        <f>O7*100/N7</f>
        <v>224.37810945273631</v>
      </c>
      <c r="Q7" s="152">
        <f>SUM(Q8:Q14)</f>
        <v>0</v>
      </c>
      <c r="R7" s="150">
        <f>SUM(R8:R14)</f>
        <v>37</v>
      </c>
      <c r="S7" s="279" t="str">
        <f t="shared" ref="S7:S14" si="0">IF(ISERROR(R7*100/Q7),"-",(R7*100/Q7))</f>
        <v>-</v>
      </c>
      <c r="T7" s="152">
        <f>SUM(T8:T14)</f>
        <v>0</v>
      </c>
      <c r="U7" s="150">
        <f>SUM(U8:U14)</f>
        <v>6</v>
      </c>
      <c r="V7" s="229" t="str">
        <f t="shared" ref="V7:V14" si="1">IF(ISERROR(U7*100/T7),"-",(U7*100/T7))</f>
        <v>-</v>
      </c>
      <c r="W7" s="152">
        <f>SUM(W8:W14)</f>
        <v>2408</v>
      </c>
      <c r="X7" s="150">
        <f>SUM(X8:X14)</f>
        <v>2097</v>
      </c>
      <c r="Y7" s="151">
        <f>X7*100/W7</f>
        <v>87.084717607973417</v>
      </c>
      <c r="Z7" s="152">
        <f>SUM(Z8:Z14)</f>
        <v>4296</v>
      </c>
      <c r="AA7" s="150">
        <f>SUM(AA8:AA14)</f>
        <v>3126</v>
      </c>
      <c r="AB7" s="154">
        <f>AA7*100/Z7</f>
        <v>72.765363128491614</v>
      </c>
      <c r="AC7" s="152">
        <f>SUM(AC8:AC14)</f>
        <v>3426</v>
      </c>
      <c r="AD7" s="150">
        <f>SUM(AD8:AD14)</f>
        <v>2571</v>
      </c>
      <c r="AE7" s="151">
        <f>AD7*100/AC7</f>
        <v>75.04378283712785</v>
      </c>
      <c r="AF7" s="153">
        <f>SUM(AF8:AF14)</f>
        <v>2019</v>
      </c>
      <c r="AG7" s="150">
        <f>SUM(AG8:AG14)</f>
        <v>1640</v>
      </c>
      <c r="AH7" s="151">
        <f>AG7*100/AF7</f>
        <v>81.228330856859827</v>
      </c>
      <c r="AI7" s="34"/>
      <c r="AL7" s="39"/>
    </row>
    <row r="8" spans="1:38" s="39" customFormat="1" ht="48.75" customHeight="1" x14ac:dyDescent="0.25">
      <c r="A8" s="133" t="s">
        <v>93</v>
      </c>
      <c r="B8" s="155">
        <v>674</v>
      </c>
      <c r="C8" s="145">
        <v>666</v>
      </c>
      <c r="D8" s="160">
        <f t="shared" ref="D8:D14" si="2">C8*100/B8</f>
        <v>98.813056379821958</v>
      </c>
      <c r="E8" s="157">
        <v>529</v>
      </c>
      <c r="F8" s="145">
        <v>495</v>
      </c>
      <c r="G8" s="156">
        <f t="shared" ref="G8:G14" si="3">F8*100/E8</f>
        <v>93.572778827977316</v>
      </c>
      <c r="H8" s="161">
        <f>E8-'статус на початок року'!L8</f>
        <v>142</v>
      </c>
      <c r="I8" s="159">
        <f>F8-'статус на початок року'!M8</f>
        <v>194</v>
      </c>
      <c r="J8" s="156">
        <f t="shared" ref="J8:J14" si="4">IF(ISERROR(I8*100/H8),"-",(I8*100/H8))</f>
        <v>136.61971830985917</v>
      </c>
      <c r="K8" s="158">
        <v>79</v>
      </c>
      <c r="L8" s="191">
        <v>147</v>
      </c>
      <c r="M8" s="160">
        <f t="shared" ref="M8:M14" si="5">L8*100/K8</f>
        <v>186.07594936708861</v>
      </c>
      <c r="N8" s="161">
        <v>12</v>
      </c>
      <c r="O8" s="301">
        <v>67</v>
      </c>
      <c r="P8" s="156">
        <f t="shared" ref="P8" si="6">O8*100/N8</f>
        <v>558.33333333333337</v>
      </c>
      <c r="Q8" s="161">
        <v>0</v>
      </c>
      <c r="R8" s="159">
        <v>3</v>
      </c>
      <c r="S8" s="280" t="str">
        <f t="shared" si="0"/>
        <v>-</v>
      </c>
      <c r="T8" s="157">
        <v>0</v>
      </c>
      <c r="U8" s="146">
        <v>2</v>
      </c>
      <c r="V8" s="160" t="str">
        <f t="shared" si="1"/>
        <v>-</v>
      </c>
      <c r="W8" s="161">
        <v>289</v>
      </c>
      <c r="X8" s="159">
        <v>321</v>
      </c>
      <c r="Y8" s="156">
        <f t="shared" ref="Y8:Y14" si="7">X8*100/W8</f>
        <v>111.07266435986159</v>
      </c>
      <c r="Z8" s="161">
        <v>460</v>
      </c>
      <c r="AA8" s="163">
        <v>443</v>
      </c>
      <c r="AB8" s="160">
        <f t="shared" ref="AB8:AB14" si="8">AA8*100/Z8</f>
        <v>96.304347826086953</v>
      </c>
      <c r="AC8" s="157">
        <v>349</v>
      </c>
      <c r="AD8" s="163">
        <v>342</v>
      </c>
      <c r="AE8" s="156">
        <f t="shared" ref="AE8:AE14" si="9">AD8*100/AC8</f>
        <v>97.994269340974213</v>
      </c>
      <c r="AF8" s="158">
        <v>180</v>
      </c>
      <c r="AG8" s="163">
        <v>182</v>
      </c>
      <c r="AH8" s="156">
        <f t="shared" ref="AH8:AH14" si="10">AG8*100/AF8</f>
        <v>101.11111111111111</v>
      </c>
      <c r="AI8" s="34"/>
      <c r="AJ8" s="38"/>
    </row>
    <row r="9" spans="1:38" s="40" customFormat="1" ht="48.75" customHeight="1" x14ac:dyDescent="0.25">
      <c r="A9" s="134" t="s">
        <v>94</v>
      </c>
      <c r="B9" s="164">
        <v>532</v>
      </c>
      <c r="C9" s="145">
        <v>472</v>
      </c>
      <c r="D9" s="168">
        <f t="shared" si="2"/>
        <v>88.721804511278194</v>
      </c>
      <c r="E9" s="166">
        <v>471</v>
      </c>
      <c r="F9" s="124">
        <v>388</v>
      </c>
      <c r="G9" s="165">
        <f t="shared" si="3"/>
        <v>82.377919320594486</v>
      </c>
      <c r="H9" s="161">
        <f>E9-'статус на початок року'!L9</f>
        <v>103</v>
      </c>
      <c r="I9" s="159">
        <f>F9-'статус на початок року'!M9</f>
        <v>148</v>
      </c>
      <c r="J9" s="165">
        <f t="shared" si="4"/>
        <v>143.6893203883495</v>
      </c>
      <c r="K9" s="167">
        <v>54</v>
      </c>
      <c r="L9" s="302">
        <v>78</v>
      </c>
      <c r="M9" s="168">
        <f t="shared" si="5"/>
        <v>144.44444444444446</v>
      </c>
      <c r="N9" s="169">
        <v>12</v>
      </c>
      <c r="O9" s="124">
        <v>19</v>
      </c>
      <c r="P9" s="165">
        <f t="shared" ref="P9:P14" si="11">IF(ISERROR(O9*100/N9),"-",(O9*100/N9))</f>
        <v>158.33333333333334</v>
      </c>
      <c r="Q9" s="169">
        <v>0</v>
      </c>
      <c r="R9" s="159">
        <v>7</v>
      </c>
      <c r="S9" s="165" t="str">
        <f t="shared" si="0"/>
        <v>-</v>
      </c>
      <c r="T9" s="166">
        <v>0</v>
      </c>
      <c r="U9" s="128">
        <v>0</v>
      </c>
      <c r="V9" s="168" t="str">
        <f t="shared" si="1"/>
        <v>-</v>
      </c>
      <c r="W9" s="169">
        <v>242</v>
      </c>
      <c r="X9" s="129">
        <v>238</v>
      </c>
      <c r="Y9" s="165">
        <f t="shared" si="7"/>
        <v>98.347107438016522</v>
      </c>
      <c r="Z9" s="169">
        <v>356</v>
      </c>
      <c r="AA9" s="163">
        <v>340</v>
      </c>
      <c r="AB9" s="168">
        <f t="shared" si="8"/>
        <v>95.50561797752809</v>
      </c>
      <c r="AC9" s="166">
        <v>320</v>
      </c>
      <c r="AD9" s="130">
        <v>293</v>
      </c>
      <c r="AE9" s="165">
        <f t="shared" si="9"/>
        <v>91.5625</v>
      </c>
      <c r="AF9" s="167">
        <v>179</v>
      </c>
      <c r="AG9" s="130">
        <v>187</v>
      </c>
      <c r="AH9" s="165">
        <f t="shared" si="10"/>
        <v>104.46927374301676</v>
      </c>
      <c r="AI9" s="34"/>
      <c r="AJ9" s="38"/>
    </row>
    <row r="10" spans="1:38" s="39" customFormat="1" ht="48.75" customHeight="1" x14ac:dyDescent="0.25">
      <c r="A10" s="134" t="s">
        <v>95</v>
      </c>
      <c r="B10" s="164">
        <v>2232</v>
      </c>
      <c r="C10" s="145">
        <v>1367</v>
      </c>
      <c r="D10" s="168">
        <f t="shared" si="2"/>
        <v>61.24551971326165</v>
      </c>
      <c r="E10" s="166">
        <v>1708</v>
      </c>
      <c r="F10" s="125">
        <v>1108</v>
      </c>
      <c r="G10" s="165">
        <f t="shared" si="3"/>
        <v>64.871194379391099</v>
      </c>
      <c r="H10" s="161">
        <f>E10-'статус на початок року'!L10</f>
        <v>368</v>
      </c>
      <c r="I10" s="159">
        <f>F10-'статус на початок року'!M10</f>
        <v>370</v>
      </c>
      <c r="J10" s="165">
        <f t="shared" si="4"/>
        <v>100.54347826086956</v>
      </c>
      <c r="K10" s="167">
        <v>87</v>
      </c>
      <c r="L10" s="302">
        <v>173</v>
      </c>
      <c r="M10" s="168">
        <f t="shared" si="5"/>
        <v>198.85057471264369</v>
      </c>
      <c r="N10" s="169">
        <v>137</v>
      </c>
      <c r="O10" s="125">
        <v>197</v>
      </c>
      <c r="P10" s="165">
        <f t="shared" si="11"/>
        <v>143.79562043795622</v>
      </c>
      <c r="Q10" s="169">
        <v>0</v>
      </c>
      <c r="R10" s="159">
        <v>4</v>
      </c>
      <c r="S10" s="298" t="str">
        <f t="shared" si="0"/>
        <v>-</v>
      </c>
      <c r="T10" s="166">
        <v>0</v>
      </c>
      <c r="U10" s="127">
        <v>0</v>
      </c>
      <c r="V10" s="220" t="str">
        <f t="shared" si="1"/>
        <v>-</v>
      </c>
      <c r="W10" s="169">
        <v>871</v>
      </c>
      <c r="X10" s="129">
        <v>579</v>
      </c>
      <c r="Y10" s="165">
        <f t="shared" si="7"/>
        <v>66.475315729047068</v>
      </c>
      <c r="Z10" s="169">
        <v>1651</v>
      </c>
      <c r="AA10" s="163">
        <v>935</v>
      </c>
      <c r="AB10" s="168">
        <f t="shared" si="8"/>
        <v>56.632344033918834</v>
      </c>
      <c r="AC10" s="166">
        <v>1194</v>
      </c>
      <c r="AD10" s="130">
        <v>782</v>
      </c>
      <c r="AE10" s="165">
        <f t="shared" si="9"/>
        <v>65.494137353433842</v>
      </c>
      <c r="AF10" s="167">
        <v>771</v>
      </c>
      <c r="AG10" s="130">
        <v>566</v>
      </c>
      <c r="AH10" s="165">
        <f t="shared" si="10"/>
        <v>73.41115434500648</v>
      </c>
      <c r="AI10" s="34"/>
      <c r="AJ10" s="38"/>
    </row>
    <row r="11" spans="1:38" s="39" customFormat="1" ht="48.75" customHeight="1" x14ac:dyDescent="0.25">
      <c r="A11" s="134" t="s">
        <v>96</v>
      </c>
      <c r="B11" s="164">
        <v>776</v>
      </c>
      <c r="C11" s="145">
        <v>520</v>
      </c>
      <c r="D11" s="168">
        <f t="shared" si="2"/>
        <v>67.010309278350519</v>
      </c>
      <c r="E11" s="166">
        <v>668</v>
      </c>
      <c r="F11" s="125">
        <v>418</v>
      </c>
      <c r="G11" s="165">
        <f t="shared" si="3"/>
        <v>62.574850299401199</v>
      </c>
      <c r="H11" s="161">
        <f>E11-'статус на початок року'!L11</f>
        <v>130</v>
      </c>
      <c r="I11" s="159">
        <f>F11-'статус на початок року'!M11</f>
        <v>145</v>
      </c>
      <c r="J11" s="165">
        <f t="shared" si="4"/>
        <v>111.53846153846153</v>
      </c>
      <c r="K11" s="167">
        <v>68</v>
      </c>
      <c r="L11" s="302">
        <v>94</v>
      </c>
      <c r="M11" s="168">
        <f t="shared" si="5"/>
        <v>138.23529411764707</v>
      </c>
      <c r="N11" s="169">
        <v>6</v>
      </c>
      <c r="O11" s="125">
        <v>54</v>
      </c>
      <c r="P11" s="165">
        <f t="shared" si="11"/>
        <v>900</v>
      </c>
      <c r="Q11" s="169">
        <v>0</v>
      </c>
      <c r="R11" s="159">
        <v>11</v>
      </c>
      <c r="S11" s="165" t="str">
        <f t="shared" si="0"/>
        <v>-</v>
      </c>
      <c r="T11" s="166">
        <v>0</v>
      </c>
      <c r="U11" s="127">
        <v>0</v>
      </c>
      <c r="V11" s="220" t="str">
        <f t="shared" si="1"/>
        <v>-</v>
      </c>
      <c r="W11" s="169">
        <v>385</v>
      </c>
      <c r="X11" s="129">
        <v>264</v>
      </c>
      <c r="Y11" s="165">
        <f t="shared" si="7"/>
        <v>68.571428571428569</v>
      </c>
      <c r="Z11" s="169">
        <v>532</v>
      </c>
      <c r="AA11" s="163">
        <v>355</v>
      </c>
      <c r="AB11" s="168">
        <f t="shared" si="8"/>
        <v>66.729323308270679</v>
      </c>
      <c r="AC11" s="166">
        <v>469</v>
      </c>
      <c r="AD11" s="130">
        <v>297</v>
      </c>
      <c r="AE11" s="165">
        <f t="shared" si="9"/>
        <v>63.326226012793178</v>
      </c>
      <c r="AF11" s="167">
        <v>236</v>
      </c>
      <c r="AG11" s="130">
        <v>163</v>
      </c>
      <c r="AH11" s="165">
        <f t="shared" si="10"/>
        <v>69.067796610169495</v>
      </c>
      <c r="AI11" s="34"/>
      <c r="AJ11" s="38"/>
    </row>
    <row r="12" spans="1:38" s="39" customFormat="1" ht="48.75" customHeight="1" x14ac:dyDescent="0.25">
      <c r="A12" s="134" t="s">
        <v>97</v>
      </c>
      <c r="B12" s="164">
        <v>1007</v>
      </c>
      <c r="C12" s="145">
        <v>804</v>
      </c>
      <c r="D12" s="168">
        <f t="shared" si="2"/>
        <v>79.841112214498509</v>
      </c>
      <c r="E12" s="166">
        <v>845</v>
      </c>
      <c r="F12" s="125">
        <v>677</v>
      </c>
      <c r="G12" s="165">
        <f t="shared" si="3"/>
        <v>80.118343195266277</v>
      </c>
      <c r="H12" s="161">
        <f>E12-'статус на початок року'!L12</f>
        <v>168</v>
      </c>
      <c r="I12" s="159">
        <f>F12-'статус на початок року'!M12</f>
        <v>234</v>
      </c>
      <c r="J12" s="165">
        <f t="shared" si="4"/>
        <v>139.28571428571428</v>
      </c>
      <c r="K12" s="167">
        <v>61</v>
      </c>
      <c r="L12" s="302">
        <v>128</v>
      </c>
      <c r="M12" s="168">
        <f t="shared" si="5"/>
        <v>209.8360655737705</v>
      </c>
      <c r="N12" s="169">
        <v>6</v>
      </c>
      <c r="O12" s="125">
        <v>55</v>
      </c>
      <c r="P12" s="165">
        <f t="shared" si="11"/>
        <v>916.66666666666663</v>
      </c>
      <c r="Q12" s="169">
        <v>0</v>
      </c>
      <c r="R12" s="159">
        <v>3</v>
      </c>
      <c r="S12" s="165" t="str">
        <f t="shared" si="0"/>
        <v>-</v>
      </c>
      <c r="T12" s="166">
        <v>0</v>
      </c>
      <c r="U12" s="127">
        <v>3</v>
      </c>
      <c r="V12" s="168" t="str">
        <f t="shared" si="1"/>
        <v>-</v>
      </c>
      <c r="W12" s="169">
        <v>246</v>
      </c>
      <c r="X12" s="129">
        <v>361</v>
      </c>
      <c r="Y12" s="165">
        <f t="shared" si="7"/>
        <v>146.7479674796748</v>
      </c>
      <c r="Z12" s="169">
        <v>712</v>
      </c>
      <c r="AA12" s="163">
        <v>561</v>
      </c>
      <c r="AB12" s="168">
        <f t="shared" si="8"/>
        <v>78.792134831460672</v>
      </c>
      <c r="AC12" s="166">
        <v>607</v>
      </c>
      <c r="AD12" s="130">
        <v>486</v>
      </c>
      <c r="AE12" s="165">
        <f t="shared" si="9"/>
        <v>80.065897858319602</v>
      </c>
      <c r="AF12" s="167">
        <v>330</v>
      </c>
      <c r="AG12" s="130">
        <v>291</v>
      </c>
      <c r="AH12" s="165">
        <f t="shared" si="10"/>
        <v>88.181818181818187</v>
      </c>
      <c r="AI12" s="34"/>
      <c r="AJ12" s="38"/>
    </row>
    <row r="13" spans="1:38" s="39" customFormat="1" ht="48.75" customHeight="1" x14ac:dyDescent="0.25">
      <c r="A13" s="134" t="s">
        <v>98</v>
      </c>
      <c r="B13" s="164">
        <v>409</v>
      </c>
      <c r="C13" s="145">
        <v>363</v>
      </c>
      <c r="D13" s="168">
        <f t="shared" si="2"/>
        <v>88.753056234718827</v>
      </c>
      <c r="E13" s="166">
        <v>325</v>
      </c>
      <c r="F13" s="125">
        <v>267</v>
      </c>
      <c r="G13" s="165">
        <f t="shared" si="3"/>
        <v>82.15384615384616</v>
      </c>
      <c r="H13" s="161">
        <f>E13-'статус на початок року'!L13</f>
        <v>81</v>
      </c>
      <c r="I13" s="159">
        <f>F13-'статус на початок року'!M13</f>
        <v>138</v>
      </c>
      <c r="J13" s="165">
        <f t="shared" si="4"/>
        <v>170.37037037037038</v>
      </c>
      <c r="K13" s="167">
        <v>35</v>
      </c>
      <c r="L13" s="302">
        <v>60</v>
      </c>
      <c r="M13" s="168">
        <f t="shared" si="5"/>
        <v>171.42857142857142</v>
      </c>
      <c r="N13" s="169">
        <v>1</v>
      </c>
      <c r="O13" s="125">
        <v>25</v>
      </c>
      <c r="P13" s="165">
        <f t="shared" si="11"/>
        <v>2500</v>
      </c>
      <c r="Q13" s="169">
        <v>0</v>
      </c>
      <c r="R13" s="159">
        <v>8</v>
      </c>
      <c r="S13" s="165" t="str">
        <f t="shared" si="0"/>
        <v>-</v>
      </c>
      <c r="T13" s="166">
        <v>0</v>
      </c>
      <c r="U13" s="127">
        <v>1</v>
      </c>
      <c r="V13" s="168" t="str">
        <f t="shared" si="1"/>
        <v>-</v>
      </c>
      <c r="W13" s="169">
        <v>154</v>
      </c>
      <c r="X13" s="129">
        <v>165</v>
      </c>
      <c r="Y13" s="165">
        <f t="shared" si="7"/>
        <v>107.14285714285714</v>
      </c>
      <c r="Z13" s="169">
        <v>262</v>
      </c>
      <c r="AA13" s="163">
        <v>254</v>
      </c>
      <c r="AB13" s="168">
        <f t="shared" si="8"/>
        <v>96.946564885496187</v>
      </c>
      <c r="AC13" s="166">
        <v>214</v>
      </c>
      <c r="AD13" s="130">
        <v>184</v>
      </c>
      <c r="AE13" s="165">
        <f t="shared" si="9"/>
        <v>85.981308411214954</v>
      </c>
      <c r="AF13" s="167">
        <v>164</v>
      </c>
      <c r="AG13" s="130">
        <v>147</v>
      </c>
      <c r="AH13" s="165">
        <f t="shared" si="10"/>
        <v>89.634146341463421</v>
      </c>
      <c r="AI13" s="34"/>
      <c r="AJ13" s="38"/>
    </row>
    <row r="14" spans="1:38" s="39" customFormat="1" ht="48.75" customHeight="1" thickBot="1" x14ac:dyDescent="0.3">
      <c r="A14" s="135" t="s">
        <v>99</v>
      </c>
      <c r="B14" s="171">
        <v>442</v>
      </c>
      <c r="C14" s="214">
        <v>362</v>
      </c>
      <c r="D14" s="176">
        <f t="shared" si="2"/>
        <v>81.900452488687776</v>
      </c>
      <c r="E14" s="173">
        <v>388</v>
      </c>
      <c r="F14" s="136">
        <v>284</v>
      </c>
      <c r="G14" s="172">
        <f t="shared" si="3"/>
        <v>73.19587628865979</v>
      </c>
      <c r="H14" s="294">
        <f>E14-'статус на початок року'!L14</f>
        <v>85</v>
      </c>
      <c r="I14" s="196">
        <f>F14-'статус на початок року'!M14</f>
        <v>98</v>
      </c>
      <c r="J14" s="172">
        <f t="shared" si="4"/>
        <v>115.29411764705883</v>
      </c>
      <c r="K14" s="174">
        <v>41</v>
      </c>
      <c r="L14" s="303">
        <v>80</v>
      </c>
      <c r="M14" s="176">
        <f t="shared" si="5"/>
        <v>195.1219512195122</v>
      </c>
      <c r="N14" s="177">
        <v>27</v>
      </c>
      <c r="O14" s="136">
        <v>34</v>
      </c>
      <c r="P14" s="172">
        <f t="shared" si="11"/>
        <v>125.92592592592592</v>
      </c>
      <c r="Q14" s="177">
        <v>0</v>
      </c>
      <c r="R14" s="196">
        <v>1</v>
      </c>
      <c r="S14" s="297" t="str">
        <f t="shared" si="0"/>
        <v>-</v>
      </c>
      <c r="T14" s="173">
        <v>0</v>
      </c>
      <c r="U14" s="137">
        <v>0</v>
      </c>
      <c r="V14" s="230" t="str">
        <f t="shared" si="1"/>
        <v>-</v>
      </c>
      <c r="W14" s="177">
        <v>221</v>
      </c>
      <c r="X14" s="175">
        <v>169</v>
      </c>
      <c r="Y14" s="172">
        <f t="shared" si="7"/>
        <v>76.470588235294116</v>
      </c>
      <c r="Z14" s="177">
        <v>323</v>
      </c>
      <c r="AA14" s="199">
        <v>238</v>
      </c>
      <c r="AB14" s="176">
        <f t="shared" si="8"/>
        <v>73.684210526315795</v>
      </c>
      <c r="AC14" s="173">
        <v>273</v>
      </c>
      <c r="AD14" s="179">
        <v>187</v>
      </c>
      <c r="AE14" s="172">
        <f t="shared" si="9"/>
        <v>68.498168498168496</v>
      </c>
      <c r="AF14" s="174">
        <v>159</v>
      </c>
      <c r="AG14" s="179">
        <v>104</v>
      </c>
      <c r="AH14" s="172">
        <f t="shared" si="10"/>
        <v>65.408805031446548</v>
      </c>
      <c r="AI14" s="34"/>
      <c r="AJ14" s="38"/>
    </row>
    <row r="15" spans="1:38" ht="1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232"/>
      <c r="R15" s="232"/>
      <c r="S15" s="23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Z3:AB3"/>
    <mergeCell ref="AG4:AG5"/>
    <mergeCell ref="AH4:AH5"/>
    <mergeCell ref="Z4:Z5"/>
    <mergeCell ref="AA4:AA5"/>
    <mergeCell ref="AB4:AB5"/>
    <mergeCell ref="AC4:AC5"/>
    <mergeCell ref="AD4:AD5"/>
    <mergeCell ref="AE4:AE5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C15:P18"/>
    <mergeCell ref="AD1:AE1"/>
    <mergeCell ref="AD2:AE2"/>
    <mergeCell ref="AF2:AG2"/>
    <mergeCell ref="W3:Y3"/>
    <mergeCell ref="AC3:AE3"/>
    <mergeCell ref="AF3:AH3"/>
    <mergeCell ref="Y4:Y5"/>
    <mergeCell ref="P4:P5"/>
    <mergeCell ref="T4:T5"/>
    <mergeCell ref="U4:U5"/>
    <mergeCell ref="V4:V5"/>
    <mergeCell ref="W4:W5"/>
    <mergeCell ref="X4:X5"/>
    <mergeCell ref="AF4:AF5"/>
    <mergeCell ref="B3:D3"/>
    <mergeCell ref="B1:S1"/>
    <mergeCell ref="P2:S2"/>
    <mergeCell ref="Q3:S3"/>
    <mergeCell ref="Q4:Q5"/>
    <mergeCell ref="R4:R5"/>
    <mergeCell ref="S4:S5"/>
    <mergeCell ref="H3:J3"/>
    <mergeCell ref="H4:H5"/>
    <mergeCell ref="I4:I5"/>
    <mergeCell ref="J4:J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3" orientation="landscape" r:id="rId1"/>
  <colBreaks count="1" manualBreakCount="1">
    <brk id="19" max="1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L67"/>
  <sheetViews>
    <sheetView view="pageBreakPreview" zoomScale="93" zoomScaleNormal="75" zoomScaleSheetLayoutView="93" workbookViewId="0">
      <pane xSplit="1" ySplit="6" topLeftCell="N7" activePane="bottomRight" state="frozen"/>
      <selection activeCell="A4" sqref="A4:A6"/>
      <selection pane="topRight" activeCell="A4" sqref="A4:A6"/>
      <selection pane="bottomLeft" activeCell="A4" sqref="A4:A6"/>
      <selection pane="bottomRight" activeCell="U9" sqref="U9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7109375" style="41" customWidth="1"/>
    <col min="22" max="22" width="8.42578125" style="41" customWidth="1"/>
    <col min="23" max="24" width="12.28515625" style="41" customWidth="1"/>
    <col min="25" max="25" width="8.42578125" style="41" customWidth="1"/>
    <col min="26" max="27" width="12.7109375" style="41" customWidth="1"/>
    <col min="28" max="28" width="8.5703125" style="41" customWidth="1"/>
    <col min="29" max="30" width="12.42578125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23" t="s">
        <v>128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5"/>
      <c r="U1" s="25"/>
      <c r="V1" s="25"/>
      <c r="W1" s="25"/>
      <c r="X1" s="25"/>
      <c r="Y1" s="25"/>
      <c r="Z1" s="25"/>
      <c r="AA1" s="25"/>
      <c r="AB1" s="25"/>
      <c r="AC1" s="25"/>
      <c r="AD1" s="339"/>
      <c r="AE1" s="339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28"/>
      <c r="V2" s="28"/>
      <c r="W2" s="28"/>
      <c r="X2" s="28"/>
      <c r="Y2" s="28"/>
      <c r="Z2" s="28"/>
      <c r="AA2" s="28"/>
      <c r="AB2" s="28"/>
      <c r="AD2" s="339"/>
      <c r="AE2" s="339"/>
      <c r="AF2" s="337"/>
      <c r="AG2" s="337"/>
      <c r="AH2" s="118" t="s">
        <v>7</v>
      </c>
      <c r="AI2" s="51"/>
    </row>
    <row r="3" spans="1:38" s="204" customFormat="1" ht="93.75" customHeight="1" thickBot="1" x14ac:dyDescent="0.3">
      <c r="A3" s="340"/>
      <c r="B3" s="406" t="s">
        <v>20</v>
      </c>
      <c r="C3" s="407"/>
      <c r="D3" s="407"/>
      <c r="E3" s="409" t="s">
        <v>81</v>
      </c>
      <c r="F3" s="370"/>
      <c r="G3" s="410"/>
      <c r="H3" s="403" t="s">
        <v>103</v>
      </c>
      <c r="I3" s="404"/>
      <c r="J3" s="405"/>
      <c r="K3" s="366" t="s">
        <v>82</v>
      </c>
      <c r="L3" s="364"/>
      <c r="M3" s="367"/>
      <c r="N3" s="409" t="s">
        <v>9</v>
      </c>
      <c r="O3" s="370"/>
      <c r="P3" s="410"/>
      <c r="Q3" s="403" t="s">
        <v>105</v>
      </c>
      <c r="R3" s="404"/>
      <c r="S3" s="405"/>
      <c r="T3" s="409" t="s">
        <v>10</v>
      </c>
      <c r="U3" s="370"/>
      <c r="V3" s="371"/>
      <c r="W3" s="406" t="s">
        <v>8</v>
      </c>
      <c r="X3" s="407"/>
      <c r="Y3" s="408"/>
      <c r="Z3" s="407" t="s">
        <v>15</v>
      </c>
      <c r="AA3" s="407"/>
      <c r="AB3" s="407"/>
      <c r="AC3" s="409" t="s">
        <v>11</v>
      </c>
      <c r="AD3" s="370"/>
      <c r="AE3" s="410"/>
      <c r="AF3" s="369" t="s">
        <v>12</v>
      </c>
      <c r="AG3" s="370"/>
      <c r="AH3" s="410"/>
    </row>
    <row r="4" spans="1:38" s="31" customFormat="1" ht="19.5" customHeight="1" x14ac:dyDescent="0.25">
      <c r="A4" s="352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4.5" customHeight="1" thickBot="1" x14ac:dyDescent="0.3">
      <c r="A5" s="411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189" t="s">
        <v>3</v>
      </c>
      <c r="B6" s="236">
        <v>1</v>
      </c>
      <c r="C6" s="237">
        <v>2</v>
      </c>
      <c r="D6" s="238">
        <v>3</v>
      </c>
      <c r="E6" s="239">
        <v>4</v>
      </c>
      <c r="F6" s="237">
        <v>5</v>
      </c>
      <c r="G6" s="238">
        <v>6</v>
      </c>
      <c r="H6" s="239">
        <v>7</v>
      </c>
      <c r="I6" s="237">
        <v>8</v>
      </c>
      <c r="J6" s="238">
        <v>9</v>
      </c>
      <c r="K6" s="240">
        <v>10</v>
      </c>
      <c r="L6" s="237">
        <v>11</v>
      </c>
      <c r="M6" s="241">
        <v>12</v>
      </c>
      <c r="N6" s="239">
        <v>13</v>
      </c>
      <c r="O6" s="237">
        <v>14</v>
      </c>
      <c r="P6" s="238">
        <v>15</v>
      </c>
      <c r="Q6" s="239">
        <v>16</v>
      </c>
      <c r="R6" s="237">
        <v>17</v>
      </c>
      <c r="S6" s="238">
        <v>18</v>
      </c>
      <c r="T6" s="240">
        <v>19</v>
      </c>
      <c r="U6" s="237">
        <v>20</v>
      </c>
      <c r="V6" s="238">
        <v>21</v>
      </c>
      <c r="W6" s="239">
        <v>22</v>
      </c>
      <c r="X6" s="237">
        <v>23</v>
      </c>
      <c r="Y6" s="238">
        <v>24</v>
      </c>
      <c r="Z6" s="239">
        <v>25</v>
      </c>
      <c r="AA6" s="237">
        <v>26</v>
      </c>
      <c r="AB6" s="238">
        <v>27</v>
      </c>
      <c r="AC6" s="239">
        <v>28</v>
      </c>
      <c r="AD6" s="237">
        <v>29</v>
      </c>
      <c r="AE6" s="238">
        <v>30</v>
      </c>
      <c r="AF6" s="240">
        <v>31</v>
      </c>
      <c r="AG6" s="237">
        <v>32</v>
      </c>
      <c r="AH6" s="238">
        <v>33</v>
      </c>
    </row>
    <row r="7" spans="1:38" s="35" customFormat="1" ht="48.75" customHeight="1" thickBot="1" x14ac:dyDescent="0.3">
      <c r="A7" s="148" t="s">
        <v>32</v>
      </c>
      <c r="B7" s="190">
        <f>SUM(B8:B14)</f>
        <v>2767</v>
      </c>
      <c r="C7" s="150">
        <f>SUM(C8:C14)</f>
        <v>1912</v>
      </c>
      <c r="D7" s="154">
        <f>C7*100/B7</f>
        <v>69.100108420672214</v>
      </c>
      <c r="E7" s="192">
        <f>SUM(E8:E14)</f>
        <v>1625</v>
      </c>
      <c r="F7" s="150">
        <f>SUM(F8:F14)</f>
        <v>940</v>
      </c>
      <c r="G7" s="151">
        <f>F7*100/E7</f>
        <v>57.846153846153847</v>
      </c>
      <c r="H7" s="152">
        <f>SUM(H8:H14)</f>
        <v>335</v>
      </c>
      <c r="I7" s="150">
        <f>SUM(I8:I14)</f>
        <v>308</v>
      </c>
      <c r="J7" s="151">
        <f>I7*100/H7</f>
        <v>91.940298507462686</v>
      </c>
      <c r="K7" s="153">
        <f>SUM(K8:K14)</f>
        <v>322</v>
      </c>
      <c r="L7" s="150">
        <f>SUM(L8:L14)</f>
        <v>292</v>
      </c>
      <c r="M7" s="154">
        <f>L7*100/K7</f>
        <v>90.683229813664596</v>
      </c>
      <c r="N7" s="192">
        <f>SUM(N8:N14)</f>
        <v>40</v>
      </c>
      <c r="O7" s="150">
        <f>SUM(O8:O14)</f>
        <v>46</v>
      </c>
      <c r="P7" s="151">
        <f>O7*100/N7</f>
        <v>115</v>
      </c>
      <c r="Q7" s="152">
        <f>SUM(Q8:Q14)</f>
        <v>0</v>
      </c>
      <c r="R7" s="150">
        <f>SUM(R8:R14)</f>
        <v>67</v>
      </c>
      <c r="S7" s="279" t="str">
        <f t="shared" ref="S7:S14" si="0">IF(ISERROR(R7*100/Q7),"-",(R7*100/Q7))</f>
        <v>-</v>
      </c>
      <c r="T7" s="192">
        <f>SUM(T8:T14)</f>
        <v>0</v>
      </c>
      <c r="U7" s="150">
        <f>SUM(U8:U14)</f>
        <v>6</v>
      </c>
      <c r="V7" s="307" t="str">
        <f>IF(ISERROR(U7*100/T7),"-",(U7*100/T7))</f>
        <v>-</v>
      </c>
      <c r="W7" s="192">
        <f>SUM(W8:W14)</f>
        <v>764</v>
      </c>
      <c r="X7" s="150">
        <f>SUM(X8:X14)</f>
        <v>547</v>
      </c>
      <c r="Y7" s="151">
        <f>X7*100/W7</f>
        <v>71.596858638743456</v>
      </c>
      <c r="Z7" s="153">
        <f>SUM(Z8:Z14)</f>
        <v>1680</v>
      </c>
      <c r="AA7" s="150">
        <f>SUM(AA8:AA14)</f>
        <v>1148</v>
      </c>
      <c r="AB7" s="154">
        <f>AA7*100/Z7</f>
        <v>68.333333333333329</v>
      </c>
      <c r="AC7" s="192">
        <f>SUM(AC8:AC14)</f>
        <v>1056</v>
      </c>
      <c r="AD7" s="150">
        <f>SUM(AD8:AD14)</f>
        <v>638</v>
      </c>
      <c r="AE7" s="151">
        <f>AD7*100/AC7</f>
        <v>60.416666666666664</v>
      </c>
      <c r="AF7" s="153">
        <f>SUM(AF8:AF14)</f>
        <v>659</v>
      </c>
      <c r="AG7" s="150">
        <f>SUM(AG8:AG14)</f>
        <v>460</v>
      </c>
      <c r="AH7" s="151">
        <f>AG7*100/AF7</f>
        <v>69.802731411229132</v>
      </c>
      <c r="AI7" s="34"/>
      <c r="AL7" s="39"/>
    </row>
    <row r="8" spans="1:38" s="39" customFormat="1" ht="48.75" customHeight="1" x14ac:dyDescent="0.25">
      <c r="A8" s="133" t="s">
        <v>93</v>
      </c>
      <c r="B8" s="155">
        <f>УСЬОГО!B8-'12-жінки-ЦЗ'!B8</f>
        <v>302</v>
      </c>
      <c r="C8" s="191">
        <f>УСЬОГО!C8-'12-жінки-ЦЗ'!C8</f>
        <v>293</v>
      </c>
      <c r="D8" s="160">
        <f t="shared" ref="D8:D14" si="1">C8*100/B8</f>
        <v>97.019867549668874</v>
      </c>
      <c r="E8" s="157">
        <f>УСЬОГО!E8-'12-жінки-ЦЗ'!E8</f>
        <v>188</v>
      </c>
      <c r="F8" s="159">
        <f>УСЬОГО!F8-'12-жінки-ЦЗ'!F8</f>
        <v>128</v>
      </c>
      <c r="G8" s="156">
        <f t="shared" ref="G8:G14" si="2">F8*100/E8</f>
        <v>68.085106382978722</v>
      </c>
      <c r="H8" s="157">
        <f>УСЬОГО!H8-'12-жінки-ЦЗ'!H8</f>
        <v>49</v>
      </c>
      <c r="I8" s="129">
        <f>УСЬОГО!I8-'12-жінки-ЦЗ'!I8</f>
        <v>62</v>
      </c>
      <c r="J8" s="156">
        <f t="shared" ref="J8:J14" si="3">IF(ISERROR(I8*100/H8),"-",(I8*100/H8))</f>
        <v>126.53061224489795</v>
      </c>
      <c r="K8" s="158">
        <f>УСЬОГО!K8-'12-жінки-ЦЗ'!K8</f>
        <v>54</v>
      </c>
      <c r="L8" s="158">
        <f>УСЬОГО!L8-'12-жінки-ЦЗ'!L8</f>
        <v>76</v>
      </c>
      <c r="M8" s="160">
        <f t="shared" ref="M8:M14" si="4">L8*100/K8</f>
        <v>140.74074074074073</v>
      </c>
      <c r="N8" s="157">
        <f>УСЬОГО!Q8-'12-жінки-ЦЗ'!N8</f>
        <v>3</v>
      </c>
      <c r="O8" s="159">
        <f>УСЬОГО!R8-'12-жінки-ЦЗ'!O8</f>
        <v>5</v>
      </c>
      <c r="P8" s="156">
        <f t="shared" ref="P8" si="5">O8*100/N8</f>
        <v>166.66666666666666</v>
      </c>
      <c r="Q8" s="157">
        <f>УСЬОГО!T8-'12-жінки-ЦЗ'!Q8</f>
        <v>0</v>
      </c>
      <c r="R8" s="242">
        <f>УСЬОГО!U8-'12-жінки-ЦЗ'!R8</f>
        <v>3</v>
      </c>
      <c r="S8" s="280" t="str">
        <f t="shared" si="0"/>
        <v>-</v>
      </c>
      <c r="T8" s="157">
        <f>УСЬОГО!W8-'12-жінки-ЦЗ'!T8</f>
        <v>0</v>
      </c>
      <c r="U8" s="159">
        <f>УСЬОГО!X8-'12-жінки-ЦЗ'!U8</f>
        <v>2</v>
      </c>
      <c r="V8" s="160" t="str">
        <f>IF(ISERROR(U8*100/T8),"-",(U8*100/T8))</f>
        <v>-</v>
      </c>
      <c r="W8" s="157">
        <f>УСЬОГО!Z8-'12-жінки-ЦЗ'!W8</f>
        <v>103</v>
      </c>
      <c r="X8" s="159">
        <f>УСЬОГО!AA8-'12-жінки-ЦЗ'!X8</f>
        <v>88</v>
      </c>
      <c r="Y8" s="156">
        <f t="shared" ref="Y8:Y14" si="6">X8*100/W8</f>
        <v>85.4368932038835</v>
      </c>
      <c r="Z8" s="158">
        <f>УСЬОГО!AC8-'12-жінки-ЦЗ'!Z8</f>
        <v>184</v>
      </c>
      <c r="AA8" s="158">
        <f>УСЬОГО!AD8-'12-жінки-ЦЗ'!AA8</f>
        <v>158</v>
      </c>
      <c r="AB8" s="160">
        <f t="shared" ref="AB8:AB14" si="7">AA8*100/Z8</f>
        <v>85.869565217391298</v>
      </c>
      <c r="AC8" s="157">
        <f>УСЬОГО!AF8-'12-жінки-ЦЗ'!AC8</f>
        <v>121</v>
      </c>
      <c r="AD8" s="159">
        <f>УСЬОГО!AG8-'12-жінки-ЦЗ'!AD8</f>
        <v>77</v>
      </c>
      <c r="AE8" s="156">
        <f t="shared" ref="AE8:AE14" si="8">AD8*100/AC8</f>
        <v>63.636363636363633</v>
      </c>
      <c r="AF8" s="158">
        <f>УСЬОГО!AI8-'12-жінки-ЦЗ'!AF8</f>
        <v>69</v>
      </c>
      <c r="AG8" s="158">
        <f>УСЬОГО!AJ8-'12-жінки-ЦЗ'!AG8</f>
        <v>47</v>
      </c>
      <c r="AH8" s="156">
        <f t="shared" ref="AH8:AH14" si="9">AG8*100/AF8</f>
        <v>68.115942028985501</v>
      </c>
      <c r="AI8" s="34"/>
      <c r="AJ8" s="38"/>
    </row>
    <row r="9" spans="1:38" s="40" customFormat="1" ht="48.75" customHeight="1" thickBot="1" x14ac:dyDescent="0.3">
      <c r="A9" s="134" t="s">
        <v>94</v>
      </c>
      <c r="B9" s="155">
        <f>УСЬОГО!B9-'12-жінки-ЦЗ'!B9</f>
        <v>282</v>
      </c>
      <c r="C9" s="191">
        <f>УСЬОГО!C9-'12-жінки-ЦЗ'!C9</f>
        <v>221</v>
      </c>
      <c r="D9" s="168">
        <f t="shared" si="1"/>
        <v>78.36879432624113</v>
      </c>
      <c r="E9" s="157">
        <f>УСЬОГО!E9-'12-жінки-ЦЗ'!E9</f>
        <v>153</v>
      </c>
      <c r="F9" s="159">
        <f>УСЬОГО!F9-'12-жінки-ЦЗ'!F9</f>
        <v>128</v>
      </c>
      <c r="G9" s="165">
        <f t="shared" si="2"/>
        <v>83.66013071895425</v>
      </c>
      <c r="H9" s="166">
        <f>УСЬОГО!H9-'12-жінки-ЦЗ'!H9</f>
        <v>29</v>
      </c>
      <c r="I9" s="129">
        <f>УСЬОГО!I9-'12-жінки-ЦЗ'!I9</f>
        <v>39</v>
      </c>
      <c r="J9" s="165">
        <f t="shared" si="3"/>
        <v>134.48275862068965</v>
      </c>
      <c r="K9" s="158">
        <f>УСЬОГО!K9-'12-жінки-ЦЗ'!K9</f>
        <v>40</v>
      </c>
      <c r="L9" s="158">
        <f>УСЬОГО!L9-'12-жінки-ЦЗ'!L9</f>
        <v>30</v>
      </c>
      <c r="M9" s="168">
        <f t="shared" si="4"/>
        <v>75</v>
      </c>
      <c r="N9" s="157">
        <f>УСЬОГО!Q9-'12-жінки-ЦЗ'!N9</f>
        <v>4</v>
      </c>
      <c r="O9" s="159">
        <f>УСЬОГО!R9-'12-жінки-ЦЗ'!O9</f>
        <v>7</v>
      </c>
      <c r="P9" s="165">
        <f t="shared" ref="P9:P14" si="10">IF(ISERROR(O9*100/N9),"-",(O9*100/N9))</f>
        <v>175</v>
      </c>
      <c r="Q9" s="166">
        <f>УСЬОГО!T9-'12-жінки-ЦЗ'!Q9</f>
        <v>0</v>
      </c>
      <c r="R9" s="129">
        <f>УСЬОГО!U9-'12-жінки-ЦЗ'!R9</f>
        <v>2</v>
      </c>
      <c r="S9" s="156" t="str">
        <f t="shared" si="0"/>
        <v>-</v>
      </c>
      <c r="T9" s="157">
        <f>УСЬОГО!W9-'12-жінки-ЦЗ'!T9</f>
        <v>0</v>
      </c>
      <c r="U9" s="159">
        <f>УСЬОГО!X9-'12-жінки-ЦЗ'!U9</f>
        <v>0</v>
      </c>
      <c r="V9" s="227" t="str">
        <f t="shared" ref="V9:V14" si="11">IF(ISERROR(U9*100/T9),"-",(U9*100/T9))</f>
        <v>-</v>
      </c>
      <c r="W9" s="157">
        <f>УСЬОГО!Z9-'12-жінки-ЦЗ'!W9</f>
        <v>71</v>
      </c>
      <c r="X9" s="159">
        <f>УСЬОГО!AA9-'12-жінки-ЦЗ'!X9</f>
        <v>80</v>
      </c>
      <c r="Y9" s="165">
        <f t="shared" si="6"/>
        <v>112.67605633802818</v>
      </c>
      <c r="Z9" s="158">
        <f>УСЬОГО!AC9-'12-жінки-ЦЗ'!Z9</f>
        <v>141</v>
      </c>
      <c r="AA9" s="158">
        <f>УСЬОГО!AD9-'12-жінки-ЦЗ'!AA9</f>
        <v>123</v>
      </c>
      <c r="AB9" s="168">
        <f t="shared" si="7"/>
        <v>87.234042553191486</v>
      </c>
      <c r="AC9" s="157">
        <f>УСЬОГО!AF9-'12-жінки-ЦЗ'!AC9</f>
        <v>104</v>
      </c>
      <c r="AD9" s="159">
        <f>УСЬОГО!AG9-'12-жінки-ЦЗ'!AD9</f>
        <v>96</v>
      </c>
      <c r="AE9" s="165">
        <f t="shared" si="8"/>
        <v>92.307692307692307</v>
      </c>
      <c r="AF9" s="158">
        <f>УСЬОГО!AI9-'12-жінки-ЦЗ'!AF9</f>
        <v>73</v>
      </c>
      <c r="AG9" s="158">
        <f>УСЬОГО!AJ9-'12-жінки-ЦЗ'!AG9</f>
        <v>70</v>
      </c>
      <c r="AH9" s="165">
        <f t="shared" si="9"/>
        <v>95.890410958904113</v>
      </c>
      <c r="AI9" s="34"/>
      <c r="AJ9" s="38"/>
    </row>
    <row r="10" spans="1:38" s="39" customFormat="1" ht="48.75" customHeight="1" x14ac:dyDescent="0.25">
      <c r="A10" s="134" t="s">
        <v>95</v>
      </c>
      <c r="B10" s="155">
        <f>УСЬОГО!B10-'12-жінки-ЦЗ'!B10</f>
        <v>929</v>
      </c>
      <c r="C10" s="191">
        <f>УСЬОГО!C10-'12-жінки-ЦЗ'!C10</f>
        <v>515</v>
      </c>
      <c r="D10" s="168">
        <f t="shared" si="1"/>
        <v>55.435952637244348</v>
      </c>
      <c r="E10" s="157">
        <f>УСЬОГО!E10-'12-жінки-ЦЗ'!E10</f>
        <v>519</v>
      </c>
      <c r="F10" s="159">
        <f>УСЬОГО!F10-'12-жінки-ЦЗ'!F10</f>
        <v>245</v>
      </c>
      <c r="G10" s="165">
        <f t="shared" si="2"/>
        <v>47.206165703275531</v>
      </c>
      <c r="H10" s="166">
        <f>УСЬОГО!H10-'12-жінки-ЦЗ'!H10</f>
        <v>88</v>
      </c>
      <c r="I10" s="129">
        <f>УСЬОГО!I10-'12-жінки-ЦЗ'!I10</f>
        <v>68</v>
      </c>
      <c r="J10" s="165">
        <f t="shared" si="3"/>
        <v>77.272727272727266</v>
      </c>
      <c r="K10" s="158">
        <f>УСЬОГО!K10-'12-жінки-ЦЗ'!K10</f>
        <v>65</v>
      </c>
      <c r="L10" s="158">
        <f>УСЬОГО!L10-'12-жінки-ЦЗ'!L10</f>
        <v>37</v>
      </c>
      <c r="M10" s="168">
        <f t="shared" si="4"/>
        <v>56.92307692307692</v>
      </c>
      <c r="N10" s="157">
        <f>УСЬОГО!Q10-'12-жінки-ЦЗ'!N10</f>
        <v>25</v>
      </c>
      <c r="O10" s="159">
        <f>УСЬОГО!R10-'12-жінки-ЦЗ'!O10</f>
        <v>15</v>
      </c>
      <c r="P10" s="165">
        <f t="shared" si="10"/>
        <v>60</v>
      </c>
      <c r="Q10" s="166">
        <f>УСЬОГО!T10-'12-жінки-ЦЗ'!Q10</f>
        <v>0</v>
      </c>
      <c r="R10" s="129">
        <f>УСЬОГО!U10-'12-жінки-ЦЗ'!R10</f>
        <v>50</v>
      </c>
      <c r="S10" s="280" t="str">
        <f t="shared" si="0"/>
        <v>-</v>
      </c>
      <c r="T10" s="157">
        <f>УСЬОГО!W10-'12-жінки-ЦЗ'!T10</f>
        <v>0</v>
      </c>
      <c r="U10" s="159">
        <f>УСЬОГО!X10-'12-жінки-ЦЗ'!U10</f>
        <v>0</v>
      </c>
      <c r="V10" s="168" t="str">
        <f t="shared" si="11"/>
        <v>-</v>
      </c>
      <c r="W10" s="157">
        <f>УСЬОГО!Z10-'12-жінки-ЦЗ'!W10</f>
        <v>265</v>
      </c>
      <c r="X10" s="159">
        <f>УСЬОГО!AA10-'12-жінки-ЦЗ'!X10</f>
        <v>141</v>
      </c>
      <c r="Y10" s="165">
        <f t="shared" si="6"/>
        <v>53.20754716981132</v>
      </c>
      <c r="Z10" s="158">
        <f>УСЬОГО!AC10-'12-жінки-ЦЗ'!Z10</f>
        <v>652</v>
      </c>
      <c r="AA10" s="158">
        <f>УСЬОГО!AD10-'12-жінки-ЦЗ'!AA10</f>
        <v>342</v>
      </c>
      <c r="AB10" s="168">
        <f t="shared" si="7"/>
        <v>52.45398773006135</v>
      </c>
      <c r="AC10" s="157">
        <f>УСЬОГО!AF10-'12-жінки-ЦЗ'!AC10</f>
        <v>337</v>
      </c>
      <c r="AD10" s="159">
        <f>УСЬОГО!AG10-'12-жінки-ЦЗ'!AD10</f>
        <v>176</v>
      </c>
      <c r="AE10" s="165">
        <f t="shared" si="8"/>
        <v>52.225519287833826</v>
      </c>
      <c r="AF10" s="158">
        <f>УСЬОГО!AI10-'12-жінки-ЦЗ'!AF10</f>
        <v>226</v>
      </c>
      <c r="AG10" s="158">
        <f>УСЬОГО!AJ10-'12-жінки-ЦЗ'!AG10</f>
        <v>142</v>
      </c>
      <c r="AH10" s="165">
        <f t="shared" si="9"/>
        <v>62.831858407079643</v>
      </c>
      <c r="AI10" s="34"/>
      <c r="AJ10" s="38"/>
    </row>
    <row r="11" spans="1:38" s="39" customFormat="1" ht="48.75" customHeight="1" x14ac:dyDescent="0.25">
      <c r="A11" s="134" t="s">
        <v>96</v>
      </c>
      <c r="B11" s="155">
        <f>УСЬОГО!B11-'12-жінки-ЦЗ'!B11</f>
        <v>342</v>
      </c>
      <c r="C11" s="191">
        <f>УСЬОГО!C11-'12-жінки-ЦЗ'!C11</f>
        <v>269</v>
      </c>
      <c r="D11" s="168">
        <f t="shared" si="1"/>
        <v>78.654970760233923</v>
      </c>
      <c r="E11" s="157">
        <f>УСЬОГО!E11-'12-жінки-ЦЗ'!E11</f>
        <v>204</v>
      </c>
      <c r="F11" s="159">
        <f>УСЬОГО!F11-'12-жінки-ЦЗ'!F11</f>
        <v>148</v>
      </c>
      <c r="G11" s="165">
        <f t="shared" si="2"/>
        <v>72.549019607843135</v>
      </c>
      <c r="H11" s="166">
        <f>УСЬОГО!H11-'12-жінки-ЦЗ'!H11</f>
        <v>35</v>
      </c>
      <c r="I11" s="129">
        <f>УСЬОГО!I11-'12-жінки-ЦЗ'!I11</f>
        <v>40</v>
      </c>
      <c r="J11" s="165">
        <f t="shared" si="3"/>
        <v>114.28571428571429</v>
      </c>
      <c r="K11" s="158">
        <f>УСЬОГО!K11-'12-жінки-ЦЗ'!K11</f>
        <v>31</v>
      </c>
      <c r="L11" s="158">
        <f>УСЬОГО!L11-'12-жінки-ЦЗ'!L11</f>
        <v>26</v>
      </c>
      <c r="M11" s="168">
        <f t="shared" si="4"/>
        <v>83.870967741935488</v>
      </c>
      <c r="N11" s="157">
        <f>УСЬОГО!Q11-'12-жінки-ЦЗ'!N11</f>
        <v>2</v>
      </c>
      <c r="O11" s="159">
        <f>УСЬОГО!R11-'12-жінки-ЦЗ'!O11</f>
        <v>6</v>
      </c>
      <c r="P11" s="165">
        <f t="shared" si="10"/>
        <v>300</v>
      </c>
      <c r="Q11" s="166">
        <f>УСЬОГО!T11-'12-жінки-ЦЗ'!Q11</f>
        <v>0</v>
      </c>
      <c r="R11" s="129">
        <f>УСЬОГО!U11-'12-жінки-ЦЗ'!R11</f>
        <v>6</v>
      </c>
      <c r="S11" s="165" t="str">
        <f t="shared" si="0"/>
        <v>-</v>
      </c>
      <c r="T11" s="157">
        <f>УСЬОГО!W11-'12-жінки-ЦЗ'!T11</f>
        <v>0</v>
      </c>
      <c r="U11" s="159">
        <f>УСЬОГО!X11-'12-жінки-ЦЗ'!U11</f>
        <v>0</v>
      </c>
      <c r="V11" s="168" t="str">
        <f t="shared" si="11"/>
        <v>-</v>
      </c>
      <c r="W11" s="157">
        <f>УСЬОГО!Z11-'12-жінки-ЦЗ'!W11</f>
        <v>101</v>
      </c>
      <c r="X11" s="159">
        <f>УСЬОГО!AA11-'12-жінки-ЦЗ'!X11</f>
        <v>88</v>
      </c>
      <c r="Y11" s="165">
        <f t="shared" si="6"/>
        <v>87.128712871287135</v>
      </c>
      <c r="Z11" s="158">
        <f>УСЬОГО!AC11-'12-жінки-ЦЗ'!Z11</f>
        <v>176</v>
      </c>
      <c r="AA11" s="158">
        <f>УСЬОГО!AD11-'12-жінки-ЦЗ'!AA11</f>
        <v>151</v>
      </c>
      <c r="AB11" s="168">
        <f t="shared" si="7"/>
        <v>85.795454545454547</v>
      </c>
      <c r="AC11" s="157">
        <f>УСЬОГО!AF11-'12-жінки-ЦЗ'!AC11</f>
        <v>136</v>
      </c>
      <c r="AD11" s="159">
        <f>УСЬОГО!AG11-'12-жінки-ЦЗ'!AD11</f>
        <v>105</v>
      </c>
      <c r="AE11" s="165">
        <f t="shared" si="8"/>
        <v>77.205882352941174</v>
      </c>
      <c r="AF11" s="158">
        <f>УСЬОГО!AI11-'12-жінки-ЦЗ'!AF11</f>
        <v>79</v>
      </c>
      <c r="AG11" s="158">
        <f>УСЬОГО!AJ11-'12-жінки-ЦЗ'!AG11</f>
        <v>81</v>
      </c>
      <c r="AH11" s="165">
        <f t="shared" si="9"/>
        <v>102.53164556962025</v>
      </c>
      <c r="AI11" s="34"/>
      <c r="AJ11" s="38"/>
    </row>
    <row r="12" spans="1:38" s="39" customFormat="1" ht="48.75" customHeight="1" x14ac:dyDescent="0.25">
      <c r="A12" s="134" t="s">
        <v>97</v>
      </c>
      <c r="B12" s="155">
        <f>УСЬОГО!B12-'12-жінки-ЦЗ'!B12</f>
        <v>464</v>
      </c>
      <c r="C12" s="191">
        <f>УСЬОГО!C12-'12-жінки-ЦЗ'!C12</f>
        <v>323</v>
      </c>
      <c r="D12" s="168">
        <f t="shared" si="1"/>
        <v>69.612068965517238</v>
      </c>
      <c r="E12" s="157">
        <f>УСЬОГО!E12-'12-жінки-ЦЗ'!E12</f>
        <v>302</v>
      </c>
      <c r="F12" s="159">
        <f>УСЬОГО!F12-'12-жінки-ЦЗ'!F12</f>
        <v>152</v>
      </c>
      <c r="G12" s="165">
        <f t="shared" si="2"/>
        <v>50.331125827814567</v>
      </c>
      <c r="H12" s="166">
        <f>УСЬОГО!H12-'12-жінки-ЦЗ'!H12</f>
        <v>55</v>
      </c>
      <c r="I12" s="129">
        <f>УСЬОГО!I12-'12-жінки-ЦЗ'!I12</f>
        <v>44</v>
      </c>
      <c r="J12" s="165">
        <f t="shared" si="3"/>
        <v>80</v>
      </c>
      <c r="K12" s="158">
        <f>УСЬОГО!K12-'12-жінки-ЦЗ'!K12</f>
        <v>47</v>
      </c>
      <c r="L12" s="158">
        <f>УСЬОГО!L12-'12-жінки-ЦЗ'!L12</f>
        <v>56</v>
      </c>
      <c r="M12" s="168">
        <f t="shared" si="4"/>
        <v>119.14893617021276</v>
      </c>
      <c r="N12" s="157">
        <f>УСЬОГО!Q12-'12-жінки-ЦЗ'!N12</f>
        <v>2</v>
      </c>
      <c r="O12" s="159">
        <f>УСЬОГО!R12-'12-жінки-ЦЗ'!O12</f>
        <v>7</v>
      </c>
      <c r="P12" s="165">
        <f t="shared" si="10"/>
        <v>350</v>
      </c>
      <c r="Q12" s="166">
        <f>УСЬОГО!T12-'12-жінки-ЦЗ'!Q12</f>
        <v>0</v>
      </c>
      <c r="R12" s="129">
        <f>УСЬОГО!U12-'12-жінки-ЦЗ'!R12</f>
        <v>2</v>
      </c>
      <c r="S12" s="165" t="str">
        <f t="shared" si="0"/>
        <v>-</v>
      </c>
      <c r="T12" s="157">
        <f>УСЬОГО!W12-'12-жінки-ЦЗ'!T12</f>
        <v>0</v>
      </c>
      <c r="U12" s="159">
        <f>УСЬОГО!X12-'12-жінки-ЦЗ'!U12</f>
        <v>2</v>
      </c>
      <c r="V12" s="168" t="str">
        <f t="shared" si="11"/>
        <v>-</v>
      </c>
      <c r="W12" s="157">
        <f>УСЬОГО!Z12-'12-жінки-ЦЗ'!W12</f>
        <v>78</v>
      </c>
      <c r="X12" s="159">
        <f>УСЬОГО!AA12-'12-жінки-ЦЗ'!X12</f>
        <v>71</v>
      </c>
      <c r="Y12" s="165">
        <f t="shared" si="6"/>
        <v>91.025641025641022</v>
      </c>
      <c r="Z12" s="158">
        <f>УСЬОГО!AC12-'12-жінки-ЦЗ'!Z12</f>
        <v>267</v>
      </c>
      <c r="AA12" s="158">
        <f>УСЬОГО!AD12-'12-жінки-ЦЗ'!AA12</f>
        <v>210</v>
      </c>
      <c r="AB12" s="168">
        <f t="shared" si="7"/>
        <v>78.651685393258433</v>
      </c>
      <c r="AC12" s="157">
        <f>УСЬОГО!AF12-'12-жінки-ЦЗ'!AC12</f>
        <v>196</v>
      </c>
      <c r="AD12" s="159">
        <f>УСЬОГО!AG12-'12-жінки-ЦЗ'!AD12</f>
        <v>103</v>
      </c>
      <c r="AE12" s="165">
        <f t="shared" si="8"/>
        <v>52.551020408163268</v>
      </c>
      <c r="AF12" s="158">
        <f>УСЬОГО!AI12-'12-жінки-ЦЗ'!AF12</f>
        <v>100</v>
      </c>
      <c r="AG12" s="158">
        <f>УСЬОГО!AJ12-'12-жінки-ЦЗ'!AG12</f>
        <v>67</v>
      </c>
      <c r="AH12" s="165">
        <f t="shared" si="9"/>
        <v>67</v>
      </c>
      <c r="AI12" s="34"/>
      <c r="AJ12" s="38"/>
    </row>
    <row r="13" spans="1:38" s="39" customFormat="1" ht="48.75" customHeight="1" x14ac:dyDescent="0.25">
      <c r="A13" s="134" t="s">
        <v>98</v>
      </c>
      <c r="B13" s="155">
        <f>УСЬОГО!B13-'12-жінки-ЦЗ'!B13</f>
        <v>258</v>
      </c>
      <c r="C13" s="191">
        <f>УСЬОГО!C13-'12-жінки-ЦЗ'!C13</f>
        <v>155</v>
      </c>
      <c r="D13" s="168">
        <f t="shared" si="1"/>
        <v>60.077519379844958</v>
      </c>
      <c r="E13" s="157">
        <f>УСЬОГО!E13-'12-жінки-ЦЗ'!E13</f>
        <v>108</v>
      </c>
      <c r="F13" s="159">
        <f>УСЬОГО!F13-'12-жінки-ЦЗ'!F13</f>
        <v>54</v>
      </c>
      <c r="G13" s="165">
        <f t="shared" si="2"/>
        <v>50</v>
      </c>
      <c r="H13" s="166">
        <f>УСЬОГО!H13-'12-жінки-ЦЗ'!H13</f>
        <v>32</v>
      </c>
      <c r="I13" s="129">
        <f>УСЬОГО!I13-'12-жінки-ЦЗ'!I13</f>
        <v>25</v>
      </c>
      <c r="J13" s="165">
        <f t="shared" si="3"/>
        <v>78.125</v>
      </c>
      <c r="K13" s="158">
        <f>УСЬОГО!K13-'12-жінки-ЦЗ'!K13</f>
        <v>49</v>
      </c>
      <c r="L13" s="158">
        <f>УСЬОГО!L13-'12-жінки-ЦЗ'!L13</f>
        <v>32</v>
      </c>
      <c r="M13" s="168">
        <f t="shared" si="4"/>
        <v>65.306122448979593</v>
      </c>
      <c r="N13" s="157">
        <f>УСЬОГО!Q13-'12-жінки-ЦЗ'!N13</f>
        <v>1</v>
      </c>
      <c r="O13" s="159">
        <f>УСЬОГО!R13-'12-жінки-ЦЗ'!O13</f>
        <v>1</v>
      </c>
      <c r="P13" s="165">
        <f t="shared" si="10"/>
        <v>100</v>
      </c>
      <c r="Q13" s="166">
        <f>УСЬОГО!T13-'12-жінки-ЦЗ'!Q13</f>
        <v>0</v>
      </c>
      <c r="R13" s="129">
        <f>УСЬОГО!U13-'12-жінки-ЦЗ'!R13</f>
        <v>0</v>
      </c>
      <c r="S13" s="165" t="str">
        <f t="shared" si="0"/>
        <v>-</v>
      </c>
      <c r="T13" s="157">
        <f>УСЬОГО!W13-'12-жінки-ЦЗ'!T13</f>
        <v>0</v>
      </c>
      <c r="U13" s="159">
        <f>УСЬОГО!X13-'12-жінки-ЦЗ'!U13</f>
        <v>2</v>
      </c>
      <c r="V13" s="227" t="str">
        <f t="shared" si="11"/>
        <v>-</v>
      </c>
      <c r="W13" s="157">
        <f>УСЬОГО!Z13-'12-жінки-ЦЗ'!W13</f>
        <v>51</v>
      </c>
      <c r="X13" s="159">
        <f>УСЬОГО!AA13-'12-жінки-ЦЗ'!X13</f>
        <v>33</v>
      </c>
      <c r="Y13" s="165">
        <f t="shared" si="6"/>
        <v>64.705882352941174</v>
      </c>
      <c r="Z13" s="158">
        <f>УСЬОГО!AC13-'12-жінки-ЦЗ'!Z13</f>
        <v>137</v>
      </c>
      <c r="AA13" s="158">
        <f>УСЬОГО!AD13-'12-жінки-ЦЗ'!AA13</f>
        <v>85</v>
      </c>
      <c r="AB13" s="168">
        <f t="shared" si="7"/>
        <v>62.043795620437955</v>
      </c>
      <c r="AC13" s="157">
        <f>УСЬОГО!AF13-'12-жінки-ЦЗ'!AC13</f>
        <v>68</v>
      </c>
      <c r="AD13" s="159">
        <f>УСЬОГО!AG13-'12-жінки-ЦЗ'!AD13</f>
        <v>29</v>
      </c>
      <c r="AE13" s="165">
        <f t="shared" si="8"/>
        <v>42.647058823529413</v>
      </c>
      <c r="AF13" s="158">
        <f>УСЬОГО!AI13-'12-жінки-ЦЗ'!AF13</f>
        <v>49</v>
      </c>
      <c r="AG13" s="158">
        <f>УСЬОГО!AJ13-'12-жінки-ЦЗ'!AG13</f>
        <v>24</v>
      </c>
      <c r="AH13" s="165">
        <f t="shared" si="9"/>
        <v>48.979591836734691</v>
      </c>
      <c r="AI13" s="34"/>
      <c r="AJ13" s="38"/>
    </row>
    <row r="14" spans="1:38" s="39" customFormat="1" ht="48.75" customHeight="1" thickBot="1" x14ac:dyDescent="0.3">
      <c r="A14" s="135" t="s">
        <v>99</v>
      </c>
      <c r="B14" s="193">
        <f>УСЬОГО!B14-'12-жінки-ЦЗ'!B14</f>
        <v>190</v>
      </c>
      <c r="C14" s="194">
        <f>УСЬОГО!C14-'12-жінки-ЦЗ'!C14</f>
        <v>136</v>
      </c>
      <c r="D14" s="176">
        <f t="shared" si="1"/>
        <v>71.578947368421055</v>
      </c>
      <c r="E14" s="195">
        <f>УСЬОГО!E14-'12-жінки-ЦЗ'!E14</f>
        <v>151</v>
      </c>
      <c r="F14" s="196">
        <f>УСЬОГО!F14-'12-жінки-ЦЗ'!F14</f>
        <v>85</v>
      </c>
      <c r="G14" s="172">
        <f t="shared" si="2"/>
        <v>56.29139072847682</v>
      </c>
      <c r="H14" s="173">
        <f>УСЬОГО!H14-'12-жінки-ЦЗ'!H14</f>
        <v>47</v>
      </c>
      <c r="I14" s="175">
        <f>УСЬОГО!I14-'12-жінки-ЦЗ'!I14</f>
        <v>30</v>
      </c>
      <c r="J14" s="172">
        <f t="shared" si="3"/>
        <v>63.829787234042556</v>
      </c>
      <c r="K14" s="197">
        <f>УСЬОГО!K14-'12-жінки-ЦЗ'!K14</f>
        <v>36</v>
      </c>
      <c r="L14" s="197">
        <f>УСЬОГО!L14-'12-жінки-ЦЗ'!L14</f>
        <v>35</v>
      </c>
      <c r="M14" s="176">
        <f t="shared" si="4"/>
        <v>97.222222222222229</v>
      </c>
      <c r="N14" s="195">
        <f>УСЬОГО!Q14-'12-жінки-ЦЗ'!N14</f>
        <v>3</v>
      </c>
      <c r="O14" s="196">
        <f>УСЬОГО!R14-'12-жінки-ЦЗ'!O14</f>
        <v>5</v>
      </c>
      <c r="P14" s="172">
        <f t="shared" si="10"/>
        <v>166.66666666666666</v>
      </c>
      <c r="Q14" s="173">
        <f>УСЬОГО!T14-'12-жінки-ЦЗ'!Q14</f>
        <v>0</v>
      </c>
      <c r="R14" s="175">
        <f>УСЬОГО!U14-'12-жінки-ЦЗ'!R14</f>
        <v>4</v>
      </c>
      <c r="S14" s="172" t="str">
        <f t="shared" si="0"/>
        <v>-</v>
      </c>
      <c r="T14" s="195">
        <f>УСЬОГО!W14-'12-жінки-ЦЗ'!T14</f>
        <v>0</v>
      </c>
      <c r="U14" s="196">
        <f>УСЬОГО!X14-'12-жінки-ЦЗ'!U14</f>
        <v>0</v>
      </c>
      <c r="V14" s="176" t="str">
        <f t="shared" si="11"/>
        <v>-</v>
      </c>
      <c r="W14" s="195">
        <f>УСЬОГО!Z14-'12-жінки-ЦЗ'!W14</f>
        <v>95</v>
      </c>
      <c r="X14" s="196">
        <f>УСЬОГО!AA14-'12-жінки-ЦЗ'!X14</f>
        <v>46</v>
      </c>
      <c r="Y14" s="172">
        <f t="shared" si="6"/>
        <v>48.421052631578945</v>
      </c>
      <c r="Z14" s="197">
        <f>УСЬОГО!AC14-'12-жінки-ЦЗ'!Z14</f>
        <v>123</v>
      </c>
      <c r="AA14" s="197">
        <f>УСЬОГО!AD14-'12-жінки-ЦЗ'!AA14</f>
        <v>79</v>
      </c>
      <c r="AB14" s="176">
        <f t="shared" si="7"/>
        <v>64.22764227642277</v>
      </c>
      <c r="AC14" s="195">
        <f>УСЬОГО!AF14-'12-жінки-ЦЗ'!AC14</f>
        <v>94</v>
      </c>
      <c r="AD14" s="196">
        <f>УСЬОГО!AG14-'12-жінки-ЦЗ'!AD14</f>
        <v>52</v>
      </c>
      <c r="AE14" s="172">
        <f t="shared" si="8"/>
        <v>55.319148936170215</v>
      </c>
      <c r="AF14" s="197">
        <f>УСЬОГО!AI14-'12-жінки-ЦЗ'!AF14</f>
        <v>63</v>
      </c>
      <c r="AG14" s="197">
        <f>УСЬОГО!AJ14-'12-жінки-ЦЗ'!AG14</f>
        <v>29</v>
      </c>
      <c r="AH14" s="172">
        <f t="shared" si="9"/>
        <v>46.031746031746032</v>
      </c>
      <c r="AI14" s="34"/>
      <c r="AJ14" s="38"/>
    </row>
    <row r="15" spans="1:38" ht="1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232"/>
      <c r="R15" s="232"/>
      <c r="S15" s="23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4:AF5"/>
    <mergeCell ref="AG4:AG5"/>
    <mergeCell ref="AH4:AH5"/>
    <mergeCell ref="AD4:AD5"/>
    <mergeCell ref="AE4:AE5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2:AG2"/>
    <mergeCell ref="T3:V3"/>
    <mergeCell ref="W3:Y3"/>
    <mergeCell ref="Z3:AB3"/>
    <mergeCell ref="AC3:AE3"/>
    <mergeCell ref="AF3:AH3"/>
    <mergeCell ref="AD1:AE1"/>
    <mergeCell ref="AD2:AE2"/>
    <mergeCell ref="AB4:AB5"/>
    <mergeCell ref="AC4:AC5"/>
    <mergeCell ref="R4:R5"/>
    <mergeCell ref="S4:S5"/>
    <mergeCell ref="P2:S2"/>
    <mergeCell ref="B1:S1"/>
    <mergeCell ref="H3:J3"/>
    <mergeCell ref="Q3:S3"/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1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4"/>
  <sheetViews>
    <sheetView view="pageBreakPreview" zoomScale="70" zoomScaleNormal="70" zoomScaleSheetLayoutView="70" workbookViewId="0">
      <selection activeCell="U19" sqref="U19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309" t="s">
        <v>63</v>
      </c>
      <c r="B1" s="309"/>
      <c r="C1" s="309"/>
      <c r="D1" s="309"/>
      <c r="E1" s="309"/>
      <c r="F1" s="309"/>
      <c r="G1" s="309"/>
      <c r="H1" s="309"/>
      <c r="I1" s="309"/>
      <c r="J1" s="52"/>
    </row>
    <row r="2" spans="1:19" ht="23.25" customHeight="1" x14ac:dyDescent="0.2">
      <c r="A2" s="412" t="s">
        <v>16</v>
      </c>
      <c r="B2" s="309"/>
      <c r="C2" s="309"/>
      <c r="D2" s="309"/>
      <c r="E2" s="309"/>
      <c r="F2" s="309"/>
      <c r="G2" s="309"/>
      <c r="H2" s="309"/>
      <c r="I2" s="309"/>
      <c r="J2" s="52"/>
    </row>
    <row r="3" spans="1:19" ht="14.1" customHeight="1" x14ac:dyDescent="0.2">
      <c r="A3" s="413"/>
      <c r="B3" s="413"/>
      <c r="C3" s="413"/>
      <c r="D3" s="413"/>
      <c r="E3" s="413"/>
    </row>
    <row r="4" spans="1:19" s="3" customFormat="1" ht="30.75" customHeight="1" x14ac:dyDescent="0.25">
      <c r="A4" s="314" t="s">
        <v>0</v>
      </c>
      <c r="B4" s="414" t="s">
        <v>17</v>
      </c>
      <c r="C4" s="415"/>
      <c r="D4" s="415"/>
      <c r="E4" s="416"/>
      <c r="F4" s="414" t="s">
        <v>18</v>
      </c>
      <c r="G4" s="415"/>
      <c r="H4" s="415"/>
      <c r="I4" s="416"/>
      <c r="J4" s="53"/>
    </row>
    <row r="5" spans="1:19" s="3" customFormat="1" ht="23.25" customHeight="1" x14ac:dyDescent="0.25">
      <c r="A5" s="399"/>
      <c r="B5" s="310" t="s">
        <v>118</v>
      </c>
      <c r="C5" s="310" t="s">
        <v>119</v>
      </c>
      <c r="D5" s="312" t="s">
        <v>1</v>
      </c>
      <c r="E5" s="313"/>
      <c r="F5" s="310" t="s">
        <v>118</v>
      </c>
      <c r="G5" s="310" t="s">
        <v>119</v>
      </c>
      <c r="H5" s="417" t="s">
        <v>1</v>
      </c>
      <c r="I5" s="418"/>
      <c r="J5" s="54"/>
    </row>
    <row r="6" spans="1:19" s="3" customFormat="1" ht="66" customHeight="1" x14ac:dyDescent="0.25">
      <c r="A6" s="315"/>
      <c r="B6" s="311"/>
      <c r="C6" s="311"/>
      <c r="D6" s="19" t="s">
        <v>2</v>
      </c>
      <c r="E6" s="296" t="s">
        <v>24</v>
      </c>
      <c r="F6" s="311"/>
      <c r="G6" s="311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0">
        <f>'15-місто-ЦЗ'!B7</f>
        <v>5423</v>
      </c>
      <c r="C8" s="70">
        <f>'15-місто-ЦЗ'!C7</f>
        <v>3822</v>
      </c>
      <c r="D8" s="9">
        <f t="shared" ref="D8" si="0">C8*100/B8</f>
        <v>70.477595426885486</v>
      </c>
      <c r="E8" s="76">
        <f t="shared" ref="E8" si="1">C8-B8</f>
        <v>-1601</v>
      </c>
      <c r="F8" s="64">
        <f>'16-село-ЦЗ'!B7</f>
        <v>3416</v>
      </c>
      <c r="G8" s="64">
        <f>'16-село-ЦЗ'!C7</f>
        <v>2644</v>
      </c>
      <c r="H8" s="9">
        <f t="shared" ref="H8" si="2">G8*100/F8</f>
        <v>77.400468384074941</v>
      </c>
      <c r="I8" s="76">
        <f t="shared" ref="I8" si="3">G8-F8</f>
        <v>-772</v>
      </c>
      <c r="J8" s="57"/>
      <c r="K8" s="79"/>
      <c r="L8" s="79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3977</v>
      </c>
      <c r="C9" s="64">
        <f>'15-місто-ЦЗ'!F7</f>
        <v>2695</v>
      </c>
      <c r="D9" s="9">
        <f t="shared" ref="D9:D15" si="4">C9*100/B9</f>
        <v>67.764646718632136</v>
      </c>
      <c r="E9" s="76">
        <f t="shared" ref="E9:E15" si="5">C9-B9</f>
        <v>-1282</v>
      </c>
      <c r="F9" s="64">
        <f>'16-село-ЦЗ'!E7</f>
        <v>2582</v>
      </c>
      <c r="G9" s="64">
        <f>'16-село-ЦЗ'!F7</f>
        <v>1882</v>
      </c>
      <c r="H9" s="9">
        <f t="shared" ref="H9:H15" si="6">G9*100/F9</f>
        <v>72.889233152594883</v>
      </c>
      <c r="I9" s="76">
        <f t="shared" ref="I9:I15" si="7">G9-F9</f>
        <v>-700</v>
      </c>
      <c r="J9" s="57"/>
      <c r="K9" s="79"/>
      <c r="L9" s="79"/>
      <c r="M9" s="49"/>
      <c r="R9" s="58"/>
      <c r="S9" s="58"/>
    </row>
    <row r="10" spans="1:19" s="3" customFormat="1" ht="26.25" customHeight="1" x14ac:dyDescent="0.25">
      <c r="A10" s="264" t="s">
        <v>101</v>
      </c>
      <c r="B10" s="82">
        <f>'15-місто-ЦЗ'!H7</f>
        <v>891</v>
      </c>
      <c r="C10" s="82">
        <f>'15-місто-ЦЗ'!I7</f>
        <v>982</v>
      </c>
      <c r="D10" s="9">
        <f t="shared" si="4"/>
        <v>110.21324354657688</v>
      </c>
      <c r="E10" s="76">
        <f t="shared" si="5"/>
        <v>91</v>
      </c>
      <c r="F10" s="64">
        <f>'16-село-ЦЗ'!H7</f>
        <v>521</v>
      </c>
      <c r="G10" s="64">
        <f>'16-село-ЦЗ'!I7</f>
        <v>653</v>
      </c>
      <c r="H10" s="9">
        <f t="shared" si="6"/>
        <v>125.3358925143954</v>
      </c>
      <c r="I10" s="76">
        <f t="shared" si="7"/>
        <v>132</v>
      </c>
      <c r="J10" s="21"/>
      <c r="K10" s="21"/>
    </row>
    <row r="11" spans="1:19" s="3" customFormat="1" ht="45" customHeight="1" x14ac:dyDescent="0.25">
      <c r="A11" s="295" t="s">
        <v>27</v>
      </c>
      <c r="B11" s="64">
        <f>'15-місто-ЦЗ'!K7</f>
        <v>497</v>
      </c>
      <c r="C11" s="64">
        <f>'15-місто-ЦЗ'!L7</f>
        <v>652</v>
      </c>
      <c r="D11" s="9">
        <f t="shared" si="4"/>
        <v>131.1871227364185</v>
      </c>
      <c r="E11" s="76">
        <f t="shared" si="5"/>
        <v>155</v>
      </c>
      <c r="F11" s="64">
        <f>'16-село-ЦЗ'!K7</f>
        <v>250</v>
      </c>
      <c r="G11" s="64">
        <f>'16-село-ЦЗ'!L7</f>
        <v>400</v>
      </c>
      <c r="H11" s="9">
        <f t="shared" si="6"/>
        <v>160</v>
      </c>
      <c r="I11" s="76">
        <f t="shared" si="7"/>
        <v>150</v>
      </c>
      <c r="J11" s="57"/>
      <c r="K11" s="79"/>
      <c r="L11" s="79"/>
      <c r="M11" s="49"/>
      <c r="R11" s="58"/>
      <c r="S11" s="58"/>
    </row>
    <row r="12" spans="1:19" s="3" customFormat="1" ht="21.75" customHeight="1" x14ac:dyDescent="0.25">
      <c r="A12" s="265" t="s">
        <v>28</v>
      </c>
      <c r="B12" s="64">
        <f>'15-місто-ЦЗ'!N7</f>
        <v>180</v>
      </c>
      <c r="C12" s="64">
        <f>'15-місто-ЦЗ'!O7</f>
        <v>305</v>
      </c>
      <c r="D12" s="9">
        <f t="shared" si="4"/>
        <v>169.44444444444446</v>
      </c>
      <c r="E12" s="65">
        <f t="shared" si="5"/>
        <v>125</v>
      </c>
      <c r="F12" s="64">
        <f>'16-село-ЦЗ'!N7</f>
        <v>61</v>
      </c>
      <c r="G12" s="64">
        <f>'16-село-ЦЗ'!O7</f>
        <v>192</v>
      </c>
      <c r="H12" s="9" t="str">
        <f>'16-село-ЦЗ'!P7</f>
        <v>+3,1р.</v>
      </c>
      <c r="I12" s="76">
        <f t="shared" si="7"/>
        <v>131</v>
      </c>
      <c r="J12" s="57"/>
      <c r="K12" s="79"/>
      <c r="L12" s="79"/>
      <c r="M12" s="49"/>
      <c r="R12" s="58"/>
      <c r="S12" s="58"/>
    </row>
    <row r="13" spans="1:19" s="3" customFormat="1" ht="23.25" customHeight="1" x14ac:dyDescent="0.25">
      <c r="A13" s="265" t="s">
        <v>102</v>
      </c>
      <c r="B13" s="82">
        <f>'15-місто-ЦЗ'!Q7</f>
        <v>0</v>
      </c>
      <c r="C13" s="82">
        <f>'15-місто-ЦЗ'!R7</f>
        <v>63</v>
      </c>
      <c r="D13" s="9" t="s">
        <v>100</v>
      </c>
      <c r="E13" s="76">
        <f t="shared" si="5"/>
        <v>63</v>
      </c>
      <c r="F13" s="64">
        <f>'16-село-ЦЗ'!Q7</f>
        <v>0</v>
      </c>
      <c r="G13" s="64">
        <f>'16-село-ЦЗ'!R7</f>
        <v>41</v>
      </c>
      <c r="H13" s="9" t="s">
        <v>100</v>
      </c>
      <c r="I13" s="76">
        <f t="shared" si="7"/>
        <v>41</v>
      </c>
      <c r="J13" s="21"/>
      <c r="K13" s="21"/>
    </row>
    <row r="14" spans="1:19" s="3" customFormat="1" ht="40.35" customHeight="1" x14ac:dyDescent="0.25">
      <c r="A14" s="13" t="s">
        <v>19</v>
      </c>
      <c r="B14" s="64">
        <f>'15-місто-ЦЗ'!T7</f>
        <v>0</v>
      </c>
      <c r="C14" s="64">
        <f>'15-місто-ЦЗ'!U7</f>
        <v>8</v>
      </c>
      <c r="D14" s="9" t="s">
        <v>100</v>
      </c>
      <c r="E14" s="65">
        <f t="shared" si="5"/>
        <v>8</v>
      </c>
      <c r="F14" s="64">
        <f>'16-село-ЦЗ'!T7</f>
        <v>0</v>
      </c>
      <c r="G14" s="64">
        <f>'16-село-ЦЗ'!U7</f>
        <v>4</v>
      </c>
      <c r="H14" s="9" t="s">
        <v>100</v>
      </c>
      <c r="I14" s="76">
        <f t="shared" si="7"/>
        <v>4</v>
      </c>
      <c r="J14" s="57"/>
      <c r="K14" s="79"/>
      <c r="L14" s="79"/>
      <c r="M14" s="49"/>
      <c r="R14" s="58"/>
      <c r="S14" s="58"/>
    </row>
    <row r="15" spans="1:19" s="3" customFormat="1" ht="40.35" customHeight="1" x14ac:dyDescent="0.25">
      <c r="A15" s="13" t="s">
        <v>29</v>
      </c>
      <c r="B15" s="64">
        <f>'15-місто-ЦЗ'!W7</f>
        <v>1989</v>
      </c>
      <c r="C15" s="64">
        <f>'15-місто-ЦЗ'!X7</f>
        <v>1560</v>
      </c>
      <c r="D15" s="9">
        <f t="shared" si="4"/>
        <v>78.431372549019613</v>
      </c>
      <c r="E15" s="76">
        <f t="shared" si="5"/>
        <v>-429</v>
      </c>
      <c r="F15" s="64">
        <f>'16-село-ЦЗ'!W7</f>
        <v>1183</v>
      </c>
      <c r="G15" s="64">
        <f>'16-село-ЦЗ'!X7</f>
        <v>1084</v>
      </c>
      <c r="H15" s="9">
        <f t="shared" si="6"/>
        <v>91.631445477599328</v>
      </c>
      <c r="I15" s="76">
        <f t="shared" si="7"/>
        <v>-99</v>
      </c>
      <c r="J15" s="57"/>
      <c r="K15" s="79"/>
      <c r="L15" s="79"/>
      <c r="M15" s="49"/>
      <c r="R15" s="58"/>
      <c r="S15" s="58"/>
    </row>
    <row r="16" spans="1:19" s="3" customFormat="1" ht="12.75" customHeight="1" x14ac:dyDescent="0.25">
      <c r="A16" s="316" t="s">
        <v>4</v>
      </c>
      <c r="B16" s="317"/>
      <c r="C16" s="317"/>
      <c r="D16" s="317"/>
      <c r="E16" s="317"/>
      <c r="F16" s="317"/>
      <c r="G16" s="317"/>
      <c r="H16" s="317"/>
      <c r="I16" s="317"/>
      <c r="J16" s="59"/>
      <c r="K16" s="23"/>
      <c r="L16" s="23"/>
      <c r="M16" s="49"/>
    </row>
    <row r="17" spans="1:13" s="3" customFormat="1" ht="18" customHeight="1" x14ac:dyDescent="0.25">
      <c r="A17" s="318"/>
      <c r="B17" s="319"/>
      <c r="C17" s="319"/>
      <c r="D17" s="319"/>
      <c r="E17" s="319"/>
      <c r="F17" s="319"/>
      <c r="G17" s="319"/>
      <c r="H17" s="319"/>
      <c r="I17" s="319"/>
      <c r="J17" s="59"/>
      <c r="K17" s="23"/>
      <c r="L17" s="23"/>
      <c r="M17" s="49"/>
    </row>
    <row r="18" spans="1:13" s="3" customFormat="1" ht="20.25" customHeight="1" x14ac:dyDescent="0.25">
      <c r="A18" s="314" t="s">
        <v>0</v>
      </c>
      <c r="B18" s="314" t="s">
        <v>120</v>
      </c>
      <c r="C18" s="314" t="s">
        <v>121</v>
      </c>
      <c r="D18" s="312" t="s">
        <v>1</v>
      </c>
      <c r="E18" s="313"/>
      <c r="F18" s="314" t="s">
        <v>120</v>
      </c>
      <c r="G18" s="314" t="s">
        <v>121</v>
      </c>
      <c r="H18" s="312" t="s">
        <v>1</v>
      </c>
      <c r="I18" s="313"/>
      <c r="J18" s="54"/>
      <c r="K18" s="23"/>
      <c r="L18" s="23"/>
      <c r="M18" s="49"/>
    </row>
    <row r="19" spans="1:13" ht="45" customHeight="1" x14ac:dyDescent="0.3">
      <c r="A19" s="315"/>
      <c r="B19" s="315"/>
      <c r="C19" s="315"/>
      <c r="D19" s="19" t="s">
        <v>2</v>
      </c>
      <c r="E19" s="5" t="s">
        <v>24</v>
      </c>
      <c r="F19" s="315"/>
      <c r="G19" s="315"/>
      <c r="H19" s="19" t="s">
        <v>2</v>
      </c>
      <c r="I19" s="5" t="s">
        <v>24</v>
      </c>
      <c r="J19" s="55"/>
      <c r="K19" s="60"/>
      <c r="L19" s="60"/>
      <c r="M19" s="50"/>
    </row>
    <row r="20" spans="1:13" ht="22.5" customHeight="1" x14ac:dyDescent="0.3">
      <c r="A20" s="8" t="s">
        <v>30</v>
      </c>
      <c r="B20" s="70">
        <f>'15-місто-ЦЗ'!Z7</f>
        <v>3744</v>
      </c>
      <c r="C20" s="70">
        <f>'15-місто-ЦЗ'!AA7</f>
        <v>2552</v>
      </c>
      <c r="D20" s="15">
        <f t="shared" ref="D20" si="8">C20*100/B20</f>
        <v>68.162393162393158</v>
      </c>
      <c r="E20" s="76">
        <f t="shared" ref="E20" si="9">C20-B20</f>
        <v>-1192</v>
      </c>
      <c r="F20" s="70">
        <f>'16-село-ЦЗ'!Z7</f>
        <v>2232</v>
      </c>
      <c r="G20" s="70">
        <f>'16-село-ЦЗ'!AA7</f>
        <v>1722</v>
      </c>
      <c r="H20" s="14">
        <f t="shared" ref="H20" si="10">G20*100/F20</f>
        <v>77.150537634408607</v>
      </c>
      <c r="I20" s="76">
        <f t="shared" ref="I20" si="11">G20-F20</f>
        <v>-510</v>
      </c>
      <c r="J20" s="61"/>
      <c r="K20" s="80"/>
      <c r="L20" s="80"/>
      <c r="M20" s="50"/>
    </row>
    <row r="21" spans="1:13" ht="22.5" customHeight="1" x14ac:dyDescent="0.3">
      <c r="A21" s="1" t="s">
        <v>26</v>
      </c>
      <c r="B21" s="70">
        <f>'15-місто-ЦЗ'!AC7</f>
        <v>2686</v>
      </c>
      <c r="C21" s="70">
        <f>'15-місто-ЦЗ'!AD7</f>
        <v>1883</v>
      </c>
      <c r="D21" s="15">
        <f t="shared" ref="D21:D22" si="12">C21*100/B21</f>
        <v>70.104244229337311</v>
      </c>
      <c r="E21" s="76">
        <f t="shared" ref="E21:E22" si="13">C21-B21</f>
        <v>-803</v>
      </c>
      <c r="F21" s="70">
        <f>'16-село-ЦЗ'!AC7</f>
        <v>1796</v>
      </c>
      <c r="G21" s="70">
        <f>'16-село-ЦЗ'!AD7</f>
        <v>1326</v>
      </c>
      <c r="H21" s="14">
        <f t="shared" ref="H21:H22" si="14">G21*100/F21</f>
        <v>73.830734966592431</v>
      </c>
      <c r="I21" s="76">
        <f t="shared" ref="I21:I22" si="15">G21-F21</f>
        <v>-470</v>
      </c>
      <c r="J21" s="61"/>
      <c r="K21" s="80"/>
      <c r="L21" s="80"/>
      <c r="M21" s="50"/>
    </row>
    <row r="22" spans="1:13" ht="22.5" customHeight="1" x14ac:dyDescent="0.3">
      <c r="A22" s="1" t="s">
        <v>31</v>
      </c>
      <c r="B22" s="70">
        <f>'15-місто-ЦЗ'!AF7</f>
        <v>1585</v>
      </c>
      <c r="C22" s="70">
        <f>'15-місто-ЦЗ'!AG7</f>
        <v>1219</v>
      </c>
      <c r="D22" s="15">
        <f t="shared" si="12"/>
        <v>76.908517350157723</v>
      </c>
      <c r="E22" s="76">
        <f t="shared" si="13"/>
        <v>-366</v>
      </c>
      <c r="F22" s="70">
        <f>'16-село-ЦЗ'!AF7</f>
        <v>1093</v>
      </c>
      <c r="G22" s="70">
        <f>'16-село-ЦЗ'!AG7</f>
        <v>881</v>
      </c>
      <c r="H22" s="14">
        <f t="shared" si="14"/>
        <v>80.603842634949686</v>
      </c>
      <c r="I22" s="76">
        <f t="shared" si="15"/>
        <v>-212</v>
      </c>
      <c r="J22" s="62"/>
      <c r="K22" s="80"/>
      <c r="L22" s="80"/>
      <c r="M22" s="50"/>
    </row>
    <row r="23" spans="1:13" ht="53.1" customHeight="1" x14ac:dyDescent="0.3">
      <c r="A23" s="308"/>
      <c r="B23" s="308"/>
      <c r="C23" s="308"/>
      <c r="D23" s="308"/>
      <c r="E23" s="308"/>
      <c r="F23" s="308"/>
      <c r="G23" s="308"/>
      <c r="H23" s="308"/>
      <c r="I23" s="308"/>
      <c r="K23" s="60"/>
      <c r="L23" s="60"/>
      <c r="M23" s="50"/>
    </row>
    <row r="24" spans="1:13" x14ac:dyDescent="0.2">
      <c r="K24" s="16"/>
    </row>
  </sheetData>
  <mergeCells count="21">
    <mergeCell ref="A23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L67"/>
  <sheetViews>
    <sheetView view="pageBreakPreview" zoomScale="75" zoomScaleNormal="75" zoomScaleSheetLayoutView="75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V8" sqref="V8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5703125" style="41" customWidth="1"/>
    <col min="22" max="22" width="8.42578125" style="41" customWidth="1"/>
    <col min="23" max="24" width="12.28515625" style="41" customWidth="1"/>
    <col min="25" max="25" width="11.28515625" style="41" customWidth="1"/>
    <col min="26" max="27" width="12.140625" style="41" customWidth="1"/>
    <col min="28" max="28" width="10.7109375" style="41" customWidth="1"/>
    <col min="29" max="30" width="12.28515625" style="41" customWidth="1"/>
    <col min="31" max="31" width="10.28515625" style="41" customWidth="1"/>
    <col min="32" max="33" width="11.5703125" style="41" customWidth="1"/>
    <col min="34" max="34" width="12.28515625" style="41" customWidth="1"/>
    <col min="35" max="16384" width="9.42578125" style="41"/>
  </cols>
  <sheetData>
    <row r="1" spans="1:38" s="26" customFormat="1" ht="59.25" customHeight="1" x14ac:dyDescent="0.35">
      <c r="B1" s="323" t="s">
        <v>129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5"/>
      <c r="U1" s="25"/>
      <c r="V1" s="25"/>
      <c r="W1" s="25"/>
      <c r="X1" s="25"/>
      <c r="Y1" s="25"/>
      <c r="Z1" s="25"/>
      <c r="AA1" s="25"/>
      <c r="AB1" s="25"/>
      <c r="AC1" s="25"/>
      <c r="AD1" s="339"/>
      <c r="AE1" s="339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28"/>
      <c r="V2" s="28"/>
      <c r="W2" s="28"/>
      <c r="X2" s="28"/>
      <c r="Y2" s="28"/>
      <c r="Z2" s="28"/>
      <c r="AA2" s="28"/>
      <c r="AB2" s="28"/>
      <c r="AD2" s="339"/>
      <c r="AE2" s="339"/>
      <c r="AF2" s="337"/>
      <c r="AG2" s="337"/>
      <c r="AH2" s="118" t="s">
        <v>7</v>
      </c>
      <c r="AI2" s="51"/>
    </row>
    <row r="3" spans="1:38" s="204" customFormat="1" ht="108.75" customHeight="1" thickBot="1" x14ac:dyDescent="0.3">
      <c r="A3" s="340"/>
      <c r="B3" s="406" t="s">
        <v>20</v>
      </c>
      <c r="C3" s="407"/>
      <c r="D3" s="408"/>
      <c r="E3" s="409" t="s">
        <v>81</v>
      </c>
      <c r="F3" s="370"/>
      <c r="G3" s="410"/>
      <c r="H3" s="403" t="s">
        <v>103</v>
      </c>
      <c r="I3" s="404"/>
      <c r="J3" s="405"/>
      <c r="K3" s="369" t="s">
        <v>82</v>
      </c>
      <c r="L3" s="370"/>
      <c r="M3" s="371"/>
      <c r="N3" s="409" t="s">
        <v>9</v>
      </c>
      <c r="O3" s="370"/>
      <c r="P3" s="410"/>
      <c r="Q3" s="403" t="s">
        <v>105</v>
      </c>
      <c r="R3" s="404"/>
      <c r="S3" s="405"/>
      <c r="T3" s="409" t="s">
        <v>10</v>
      </c>
      <c r="U3" s="370"/>
      <c r="V3" s="371"/>
      <c r="W3" s="406" t="s">
        <v>8</v>
      </c>
      <c r="X3" s="407"/>
      <c r="Y3" s="408"/>
      <c r="Z3" s="407" t="s">
        <v>15</v>
      </c>
      <c r="AA3" s="407"/>
      <c r="AB3" s="407"/>
      <c r="AC3" s="409" t="s">
        <v>11</v>
      </c>
      <c r="AD3" s="370"/>
      <c r="AE3" s="410"/>
      <c r="AF3" s="369" t="s">
        <v>12</v>
      </c>
      <c r="AG3" s="370"/>
      <c r="AH3" s="410"/>
    </row>
    <row r="4" spans="1:38" s="31" customFormat="1" ht="19.5" customHeight="1" x14ac:dyDescent="0.25">
      <c r="A4" s="352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4.5" customHeight="1" thickBot="1" x14ac:dyDescent="0.3">
      <c r="A5" s="411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189" t="s">
        <v>3</v>
      </c>
      <c r="B6" s="236">
        <v>1</v>
      </c>
      <c r="C6" s="237">
        <v>2</v>
      </c>
      <c r="D6" s="238">
        <v>3</v>
      </c>
      <c r="E6" s="239">
        <v>4</v>
      </c>
      <c r="F6" s="237">
        <v>5</v>
      </c>
      <c r="G6" s="238">
        <v>6</v>
      </c>
      <c r="H6" s="239">
        <v>7</v>
      </c>
      <c r="I6" s="237">
        <v>8</v>
      </c>
      <c r="J6" s="238">
        <v>9</v>
      </c>
      <c r="K6" s="240">
        <v>10</v>
      </c>
      <c r="L6" s="237">
        <v>11</v>
      </c>
      <c r="M6" s="241">
        <v>12</v>
      </c>
      <c r="N6" s="239">
        <v>13</v>
      </c>
      <c r="O6" s="237">
        <v>14</v>
      </c>
      <c r="P6" s="238">
        <v>15</v>
      </c>
      <c r="Q6" s="239">
        <v>16</v>
      </c>
      <c r="R6" s="237">
        <v>17</v>
      </c>
      <c r="S6" s="238">
        <v>18</v>
      </c>
      <c r="T6" s="240">
        <v>19</v>
      </c>
      <c r="U6" s="237">
        <v>20</v>
      </c>
      <c r="V6" s="238">
        <v>21</v>
      </c>
      <c r="W6" s="239">
        <v>22</v>
      </c>
      <c r="X6" s="237">
        <v>23</v>
      </c>
      <c r="Y6" s="238">
        <v>24</v>
      </c>
      <c r="Z6" s="239">
        <v>25</v>
      </c>
      <c r="AA6" s="237">
        <v>26</v>
      </c>
      <c r="AB6" s="238">
        <v>27</v>
      </c>
      <c r="AC6" s="239">
        <v>28</v>
      </c>
      <c r="AD6" s="237">
        <v>29</v>
      </c>
      <c r="AE6" s="238">
        <v>30</v>
      </c>
      <c r="AF6" s="240">
        <v>31</v>
      </c>
      <c r="AG6" s="237">
        <v>32</v>
      </c>
      <c r="AH6" s="238">
        <v>33</v>
      </c>
    </row>
    <row r="7" spans="1:38" s="35" customFormat="1" ht="48.75" customHeight="1" thickBot="1" x14ac:dyDescent="0.3">
      <c r="A7" s="148" t="s">
        <v>32</v>
      </c>
      <c r="B7" s="149">
        <f>SUM(B8:B14)</f>
        <v>5423</v>
      </c>
      <c r="C7" s="150">
        <f>SUM(C8:C14)</f>
        <v>3822</v>
      </c>
      <c r="D7" s="151">
        <f>C7*100/B7</f>
        <v>70.477595426885486</v>
      </c>
      <c r="E7" s="192">
        <f>SUM(E8:E14)</f>
        <v>3977</v>
      </c>
      <c r="F7" s="150">
        <f>SUM(F8:F14)</f>
        <v>2695</v>
      </c>
      <c r="G7" s="151">
        <f>F7*100/E7</f>
        <v>67.764646718632136</v>
      </c>
      <c r="H7" s="152">
        <f>SUM(H8:H14)</f>
        <v>891</v>
      </c>
      <c r="I7" s="150">
        <f>SUM(I8:I14)</f>
        <v>982</v>
      </c>
      <c r="J7" s="151">
        <f>I7*100/H7</f>
        <v>110.21324354657688</v>
      </c>
      <c r="K7" s="153">
        <f>SUM(K8:K14)</f>
        <v>497</v>
      </c>
      <c r="L7" s="150">
        <f>SUM(L8:L14)</f>
        <v>652</v>
      </c>
      <c r="M7" s="154">
        <f>L7*100/K7</f>
        <v>131.1871227364185</v>
      </c>
      <c r="N7" s="192">
        <f>SUM(N8:N14)</f>
        <v>180</v>
      </c>
      <c r="O7" s="150">
        <f>SUM(O8:O14)</f>
        <v>305</v>
      </c>
      <c r="P7" s="151">
        <f>O7*100/N7</f>
        <v>169.44444444444446</v>
      </c>
      <c r="Q7" s="152">
        <f>SUM(Q8:Q14)</f>
        <v>0</v>
      </c>
      <c r="R7" s="150">
        <f>SUM(R8:R14)</f>
        <v>63</v>
      </c>
      <c r="S7" s="200" t="str">
        <f t="shared" ref="S7:S14" si="0">IF(ISERROR(R7*100/Q7),"-",(R7*100/Q7))</f>
        <v>-</v>
      </c>
      <c r="T7" s="192">
        <f>SUM(T8:T14)</f>
        <v>0</v>
      </c>
      <c r="U7" s="150">
        <f>SUM(U8:U14)</f>
        <v>8</v>
      </c>
      <c r="V7" s="154" t="s">
        <v>100</v>
      </c>
      <c r="W7" s="192">
        <f>SUM(W8:W14)</f>
        <v>1989</v>
      </c>
      <c r="X7" s="150">
        <f>SUM(X8:X14)</f>
        <v>1560</v>
      </c>
      <c r="Y7" s="151">
        <f>X7*100/W7</f>
        <v>78.431372549019613</v>
      </c>
      <c r="Z7" s="153">
        <f>SUM(Z8:Z14)</f>
        <v>3744</v>
      </c>
      <c r="AA7" s="150">
        <f>SUM(AA8:AA14)</f>
        <v>2552</v>
      </c>
      <c r="AB7" s="154">
        <f>AA7*100/Z7</f>
        <v>68.162393162393158</v>
      </c>
      <c r="AC7" s="192">
        <f>SUM(AC8:AC14)</f>
        <v>2686</v>
      </c>
      <c r="AD7" s="150">
        <f>SUM(AD8:AD14)</f>
        <v>1883</v>
      </c>
      <c r="AE7" s="151">
        <f>AD7*100/AC7</f>
        <v>70.104244229337311</v>
      </c>
      <c r="AF7" s="153">
        <f>SUM(AF8:AF14)</f>
        <v>1585</v>
      </c>
      <c r="AG7" s="150">
        <f>SUM(AG8:AG14)</f>
        <v>1219</v>
      </c>
      <c r="AH7" s="151">
        <f>AG7*100/AF7</f>
        <v>76.908517350157723</v>
      </c>
      <c r="AI7" s="34"/>
      <c r="AL7" s="39"/>
    </row>
    <row r="8" spans="1:38" s="39" customFormat="1" ht="48.75" customHeight="1" x14ac:dyDescent="0.25">
      <c r="A8" s="133" t="s">
        <v>93</v>
      </c>
      <c r="B8" s="155">
        <f>УСЬОГО!B8-'16-село-ЦЗ'!B8</f>
        <v>715</v>
      </c>
      <c r="C8" s="201">
        <f>УСЬОГО!C8-'16-село-ЦЗ'!C8</f>
        <v>667</v>
      </c>
      <c r="D8" s="156">
        <f t="shared" ref="D8:D14" si="1">C8*100/B8</f>
        <v>93.286713286713294</v>
      </c>
      <c r="E8" s="157">
        <f>УСЬОГО!E8-'16-село-ЦЗ'!E8</f>
        <v>548</v>
      </c>
      <c r="F8" s="159">
        <f>УСЬОГО!F8-'16-село-ЦЗ'!F8</f>
        <v>446</v>
      </c>
      <c r="G8" s="156">
        <f t="shared" ref="G8:G14" si="2">F8*100/E8</f>
        <v>81.386861313868607</v>
      </c>
      <c r="H8" s="157">
        <f>УСЬОГО!H8-'16-село-ЦЗ'!H8</f>
        <v>145</v>
      </c>
      <c r="I8" s="242">
        <f>УСЬОГО!I8-'16-село-ЦЗ'!I8</f>
        <v>189</v>
      </c>
      <c r="J8" s="156">
        <f t="shared" ref="J8:J14" si="3">IF(ISERROR(I8*100/H8),"-",(I8*100/H8))</f>
        <v>130.34482758620689</v>
      </c>
      <c r="K8" s="158">
        <f>УСЬОГО!K8-'16-село-ЦЗ'!K8</f>
        <v>101</v>
      </c>
      <c r="L8" s="158">
        <f>УСЬОГО!L8-'16-село-ЦЗ'!L8</f>
        <v>149</v>
      </c>
      <c r="M8" s="160">
        <f t="shared" ref="M8:M14" si="4">L8*100/K8</f>
        <v>147.52475247524754</v>
      </c>
      <c r="N8" s="157">
        <f>УСЬОГО!Q8-'16-село-ЦЗ'!N8</f>
        <v>12</v>
      </c>
      <c r="O8" s="159">
        <f>УСЬОГО!R8-'16-село-ЦЗ'!O8</f>
        <v>49</v>
      </c>
      <c r="P8" s="226" t="s">
        <v>166</v>
      </c>
      <c r="Q8" s="157">
        <f>УСЬОГО!T8-'16-село-ЦЗ'!Q8</f>
        <v>0</v>
      </c>
      <c r="R8" s="242">
        <f>УСЬОГО!U8-'16-село-ЦЗ'!R8</f>
        <v>6</v>
      </c>
      <c r="S8" s="220" t="str">
        <f t="shared" si="0"/>
        <v>-</v>
      </c>
      <c r="T8" s="157">
        <f>УСЬОГО!W8-'16-село-ЦЗ'!T8</f>
        <v>0</v>
      </c>
      <c r="U8" s="159">
        <f>УСЬОГО!X8-'16-село-ЦЗ'!U8</f>
        <v>3</v>
      </c>
      <c r="V8" s="160" t="str">
        <f>IF(ISERROR(U8*100/T8),"-",(U8*100/T8))</f>
        <v>-</v>
      </c>
      <c r="W8" s="157">
        <f>УСЬОГО!Z8-'16-село-ЦЗ'!W8</f>
        <v>292</v>
      </c>
      <c r="X8" s="159">
        <f>УСЬОГО!AA8-'16-село-ЦЗ'!X8</f>
        <v>283</v>
      </c>
      <c r="Y8" s="156">
        <f t="shared" ref="Y8:Y14" si="5">X8*100/W8</f>
        <v>96.917808219178085</v>
      </c>
      <c r="Z8" s="158">
        <f>УСЬОГО!AC8-'16-село-ЦЗ'!Z8</f>
        <v>481</v>
      </c>
      <c r="AA8" s="158">
        <f>УСЬОГО!AD8-'16-село-ЦЗ'!AA8</f>
        <v>429</v>
      </c>
      <c r="AB8" s="160">
        <f t="shared" ref="AB8:AB14" si="6">AA8*100/Z8</f>
        <v>89.189189189189193</v>
      </c>
      <c r="AC8" s="157">
        <f>УСЬОГО!AF8-'16-село-ЦЗ'!AC8</f>
        <v>359</v>
      </c>
      <c r="AD8" s="159">
        <f>УСЬОГО!AG8-'16-село-ЦЗ'!AD8</f>
        <v>308</v>
      </c>
      <c r="AE8" s="156">
        <f t="shared" ref="AE8:AE14" si="7">AD8*100/AC8</f>
        <v>85.793871866295262</v>
      </c>
      <c r="AF8" s="158">
        <f>УСЬОГО!AI8-'16-село-ЦЗ'!AF8</f>
        <v>185</v>
      </c>
      <c r="AG8" s="158">
        <f>УСЬОГО!AJ8-'16-село-ЦЗ'!AG8</f>
        <v>166</v>
      </c>
      <c r="AH8" s="156">
        <f t="shared" ref="AH8:AH14" si="8">AG8*100/AF8</f>
        <v>89.729729729729726</v>
      </c>
      <c r="AI8" s="34"/>
      <c r="AJ8" s="38"/>
    </row>
    <row r="9" spans="1:38" s="40" customFormat="1" ht="48.75" customHeight="1" x14ac:dyDescent="0.25">
      <c r="A9" s="134" t="s">
        <v>94</v>
      </c>
      <c r="B9" s="155">
        <f>УСЬОГО!B9-'16-село-ЦЗ'!B9</f>
        <v>399</v>
      </c>
      <c r="C9" s="191">
        <f>УСЬОГО!C9-'16-село-ЦЗ'!C9</f>
        <v>312</v>
      </c>
      <c r="D9" s="165">
        <f t="shared" si="1"/>
        <v>78.195488721804509</v>
      </c>
      <c r="E9" s="157">
        <f>УСЬОГО!E9-'16-село-ЦЗ'!E9</f>
        <v>312</v>
      </c>
      <c r="F9" s="159">
        <f>УСЬОГО!F9-'16-село-ЦЗ'!F9</f>
        <v>240</v>
      </c>
      <c r="G9" s="165">
        <f t="shared" si="2"/>
        <v>76.92307692307692</v>
      </c>
      <c r="H9" s="166">
        <f>УСЬОГО!H9-'16-село-ЦЗ'!H9</f>
        <v>72</v>
      </c>
      <c r="I9" s="129">
        <f>УСЬОГО!I9-'16-село-ЦЗ'!I9</f>
        <v>88</v>
      </c>
      <c r="J9" s="165">
        <f t="shared" si="3"/>
        <v>122.22222222222223</v>
      </c>
      <c r="K9" s="158">
        <f>УСЬОГО!K9-'16-село-ЦЗ'!K9</f>
        <v>59</v>
      </c>
      <c r="L9" s="158">
        <f>УСЬОГО!L9-'16-село-ЦЗ'!L9</f>
        <v>53</v>
      </c>
      <c r="M9" s="168">
        <f t="shared" si="4"/>
        <v>89.830508474576277</v>
      </c>
      <c r="N9" s="157">
        <f>УСЬОГО!Q9-'16-село-ЦЗ'!N9</f>
        <v>11</v>
      </c>
      <c r="O9" s="159">
        <f>УСЬОГО!R9-'16-село-ЦЗ'!O9</f>
        <v>15</v>
      </c>
      <c r="P9" s="165">
        <f t="shared" ref="P9:P14" si="9">IF(ISERROR(O9*100/N9),"-",(O9*100/N9))</f>
        <v>136.36363636363637</v>
      </c>
      <c r="Q9" s="166">
        <f>УСЬОГО!T9-'16-село-ЦЗ'!Q9</f>
        <v>0</v>
      </c>
      <c r="R9" s="129">
        <f>УСЬОГО!U9-'16-село-ЦЗ'!R9</f>
        <v>4</v>
      </c>
      <c r="S9" s="220" t="str">
        <f t="shared" si="0"/>
        <v>-</v>
      </c>
      <c r="T9" s="157">
        <f>УСЬОГО!W9-'16-село-ЦЗ'!T9</f>
        <v>0</v>
      </c>
      <c r="U9" s="159">
        <f>УСЬОГО!X9-'16-село-ЦЗ'!U9</f>
        <v>0</v>
      </c>
      <c r="V9" s="227" t="str">
        <f t="shared" ref="V9:V14" si="10">IF(ISERROR(U9*100/T9),"-",(U9*100/T9))</f>
        <v>-</v>
      </c>
      <c r="W9" s="157">
        <f>УСЬОГО!Z9-'16-село-ЦЗ'!W9</f>
        <v>162</v>
      </c>
      <c r="X9" s="159">
        <f>УСЬОГО!AA9-'16-село-ЦЗ'!X9</f>
        <v>150</v>
      </c>
      <c r="Y9" s="165">
        <f t="shared" si="5"/>
        <v>92.592592592592595</v>
      </c>
      <c r="Z9" s="158">
        <f>УСЬОГО!AC9-'16-село-ЦЗ'!Z9</f>
        <v>240</v>
      </c>
      <c r="AA9" s="158">
        <f>УСЬОГО!AD9-'16-село-ЦЗ'!AA9</f>
        <v>215</v>
      </c>
      <c r="AB9" s="168">
        <f t="shared" si="6"/>
        <v>89.583333333333329</v>
      </c>
      <c r="AC9" s="157">
        <f>УСЬОГО!AF9-'16-село-ЦЗ'!AC9</f>
        <v>201</v>
      </c>
      <c r="AD9" s="159">
        <f>УСЬОГО!AG9-'16-село-ЦЗ'!AD9</f>
        <v>176</v>
      </c>
      <c r="AE9" s="165">
        <f t="shared" si="7"/>
        <v>87.562189054726375</v>
      </c>
      <c r="AF9" s="158">
        <f>УСЬОГО!AI9-'16-село-ЦЗ'!AF9</f>
        <v>115</v>
      </c>
      <c r="AG9" s="158">
        <f>УСЬОГО!AJ9-'16-село-ЦЗ'!AG9</f>
        <v>111</v>
      </c>
      <c r="AH9" s="165">
        <f t="shared" si="8"/>
        <v>96.521739130434781</v>
      </c>
      <c r="AI9" s="34"/>
      <c r="AJ9" s="38"/>
    </row>
    <row r="10" spans="1:38" s="39" customFormat="1" ht="48.75" customHeight="1" x14ac:dyDescent="0.25">
      <c r="A10" s="134" t="s">
        <v>95</v>
      </c>
      <c r="B10" s="155">
        <f>УСЬОГО!B10-'16-село-ЦЗ'!B10</f>
        <v>2349</v>
      </c>
      <c r="C10" s="191">
        <f>УСЬОГО!C10-'16-село-ЦЗ'!C10</f>
        <v>1331</v>
      </c>
      <c r="D10" s="165">
        <f t="shared" si="1"/>
        <v>56.662409535972756</v>
      </c>
      <c r="E10" s="157">
        <f>УСЬОГО!E10-'16-село-ЦЗ'!E10</f>
        <v>1605</v>
      </c>
      <c r="F10" s="159">
        <f>УСЬОГО!F10-'16-село-ЦЗ'!F10</f>
        <v>941</v>
      </c>
      <c r="G10" s="165">
        <f t="shared" si="2"/>
        <v>58.629283489096572</v>
      </c>
      <c r="H10" s="166">
        <f>УСЬОГО!H10-'16-село-ЦЗ'!H10</f>
        <v>337</v>
      </c>
      <c r="I10" s="129">
        <f>УСЬОГО!I10-'16-село-ЦЗ'!I10</f>
        <v>298</v>
      </c>
      <c r="J10" s="165">
        <f t="shared" si="3"/>
        <v>88.427299703264097</v>
      </c>
      <c r="K10" s="158">
        <f>УСЬОГО!K10-'16-село-ЦЗ'!K10</f>
        <v>118</v>
      </c>
      <c r="L10" s="158">
        <f>УСЬОГО!L10-'16-село-ЦЗ'!L10</f>
        <v>150</v>
      </c>
      <c r="M10" s="168">
        <f t="shared" si="4"/>
        <v>127.11864406779661</v>
      </c>
      <c r="N10" s="157">
        <f>УСЬОГО!Q10-'16-село-ЦЗ'!N10</f>
        <v>131</v>
      </c>
      <c r="O10" s="159">
        <f>УСЬОГО!R10-'16-село-ЦЗ'!O10</f>
        <v>149</v>
      </c>
      <c r="P10" s="165">
        <f t="shared" si="9"/>
        <v>113.74045801526718</v>
      </c>
      <c r="Q10" s="166">
        <f>УСЬОГО!T10-'16-село-ЦЗ'!Q10</f>
        <v>0</v>
      </c>
      <c r="R10" s="129">
        <f>УСЬОГО!U10-'16-село-ЦЗ'!R10</f>
        <v>33</v>
      </c>
      <c r="S10" s="220" t="str">
        <f t="shared" si="0"/>
        <v>-</v>
      </c>
      <c r="T10" s="157">
        <f>УСЬОГО!W10-'16-село-ЦЗ'!T10</f>
        <v>0</v>
      </c>
      <c r="U10" s="159">
        <f>УСЬОГО!X10-'16-село-ЦЗ'!U10</f>
        <v>0</v>
      </c>
      <c r="V10" s="168" t="str">
        <f t="shared" si="10"/>
        <v>-</v>
      </c>
      <c r="W10" s="157">
        <f>УСЬОГО!Z10-'16-село-ЦЗ'!W10</f>
        <v>852</v>
      </c>
      <c r="X10" s="159">
        <f>УСЬОГО!AA10-'16-село-ЦЗ'!X10</f>
        <v>498</v>
      </c>
      <c r="Y10" s="165">
        <f t="shared" si="5"/>
        <v>58.450704225352112</v>
      </c>
      <c r="Z10" s="158">
        <f>УСЬОГО!AC10-'16-село-ЦЗ'!Z10</f>
        <v>1735</v>
      </c>
      <c r="AA10" s="158">
        <f>УСЬОГО!AD10-'16-село-ЦЗ'!AA10</f>
        <v>907</v>
      </c>
      <c r="AB10" s="168">
        <f t="shared" si="6"/>
        <v>52.27665706051873</v>
      </c>
      <c r="AC10" s="157">
        <f>УСЬОГО!AF10-'16-село-ЦЗ'!AC10</f>
        <v>1103</v>
      </c>
      <c r="AD10" s="159">
        <f>УСЬОГО!AG10-'16-село-ЦЗ'!AD10</f>
        <v>673</v>
      </c>
      <c r="AE10" s="165">
        <f t="shared" si="7"/>
        <v>61.015412511332727</v>
      </c>
      <c r="AF10" s="158">
        <f>УСЬОГО!AI10-'16-село-ЦЗ'!AF10</f>
        <v>697</v>
      </c>
      <c r="AG10" s="158">
        <f>УСЬОГО!AJ10-'16-село-ЦЗ'!AG10</f>
        <v>484</v>
      </c>
      <c r="AH10" s="165">
        <f t="shared" si="8"/>
        <v>69.440459110473455</v>
      </c>
      <c r="AI10" s="34"/>
      <c r="AJ10" s="38"/>
    </row>
    <row r="11" spans="1:38" s="39" customFormat="1" ht="48.75" customHeight="1" x14ac:dyDescent="0.25">
      <c r="A11" s="134" t="s">
        <v>96</v>
      </c>
      <c r="B11" s="155">
        <f>УСЬОГО!B11-'16-село-ЦЗ'!B11</f>
        <v>456</v>
      </c>
      <c r="C11" s="191">
        <f>УСЬОГО!C11-'16-село-ЦЗ'!C11</f>
        <v>321</v>
      </c>
      <c r="D11" s="165">
        <f t="shared" si="1"/>
        <v>70.39473684210526</v>
      </c>
      <c r="E11" s="157">
        <f>УСЬОГО!E11-'16-село-ЦЗ'!E11</f>
        <v>349</v>
      </c>
      <c r="F11" s="159">
        <f>УСЬОГО!F11-'16-село-ЦЗ'!F11</f>
        <v>236</v>
      </c>
      <c r="G11" s="165">
        <f t="shared" si="2"/>
        <v>67.621776504297998</v>
      </c>
      <c r="H11" s="166">
        <f>УСЬОГО!H11-'16-село-ЦЗ'!H11</f>
        <v>75</v>
      </c>
      <c r="I11" s="129">
        <f>УСЬОГО!I11-'16-село-ЦЗ'!I11</f>
        <v>87</v>
      </c>
      <c r="J11" s="165">
        <f t="shared" si="3"/>
        <v>116</v>
      </c>
      <c r="K11" s="158">
        <f>УСЬОГО!K11-'16-село-ЦЗ'!K11</f>
        <v>54</v>
      </c>
      <c r="L11" s="158">
        <f>УСЬОГО!L11-'16-село-ЦЗ'!L11</f>
        <v>63</v>
      </c>
      <c r="M11" s="168">
        <f t="shared" si="4"/>
        <v>116.66666666666667</v>
      </c>
      <c r="N11" s="157">
        <f>УСЬОГО!Q11-'16-село-ЦЗ'!N11</f>
        <v>2</v>
      </c>
      <c r="O11" s="159">
        <f>УСЬОГО!R11-'16-село-ЦЗ'!O11</f>
        <v>18</v>
      </c>
      <c r="P11" s="220" t="s">
        <v>160</v>
      </c>
      <c r="Q11" s="166">
        <f>УСЬОГО!T11-'16-село-ЦЗ'!Q11</f>
        <v>0</v>
      </c>
      <c r="R11" s="129">
        <f>УСЬОГО!U11-'16-село-ЦЗ'!R11</f>
        <v>8</v>
      </c>
      <c r="S11" s="220" t="str">
        <f t="shared" si="0"/>
        <v>-</v>
      </c>
      <c r="T11" s="157">
        <f>УСЬОГО!W11-'16-село-ЦЗ'!T11</f>
        <v>0</v>
      </c>
      <c r="U11" s="159">
        <f>УСЬОГО!X11-'16-село-ЦЗ'!U11</f>
        <v>0</v>
      </c>
      <c r="V11" s="168" t="str">
        <f t="shared" si="10"/>
        <v>-</v>
      </c>
      <c r="W11" s="157">
        <f>УСЬОГО!Z11-'16-село-ЦЗ'!W11</f>
        <v>203</v>
      </c>
      <c r="X11" s="159">
        <f>УСЬОГО!AA11-'16-село-ЦЗ'!X11</f>
        <v>149</v>
      </c>
      <c r="Y11" s="165">
        <f t="shared" si="5"/>
        <v>73.399014778325125</v>
      </c>
      <c r="Z11" s="158">
        <f>УСЬОГО!AC11-'16-село-ЦЗ'!Z11</f>
        <v>281</v>
      </c>
      <c r="AA11" s="158">
        <f>УСЬОГО!AD11-'16-село-ЦЗ'!AA11</f>
        <v>202</v>
      </c>
      <c r="AB11" s="168">
        <f t="shared" si="6"/>
        <v>71.886120996441278</v>
      </c>
      <c r="AC11" s="157">
        <f>УСЬОГО!AF11-'16-село-ЦЗ'!AC11</f>
        <v>228</v>
      </c>
      <c r="AD11" s="159">
        <f>УСЬОГО!AG11-'16-село-ЦЗ'!AD11</f>
        <v>157</v>
      </c>
      <c r="AE11" s="165">
        <f t="shared" si="7"/>
        <v>68.859649122807014</v>
      </c>
      <c r="AF11" s="158">
        <f>УСЬОГО!AI11-'16-село-ЦЗ'!AF11</f>
        <v>111</v>
      </c>
      <c r="AG11" s="158">
        <f>УСЬОГО!AJ11-'16-село-ЦЗ'!AG11</f>
        <v>102</v>
      </c>
      <c r="AH11" s="165">
        <f t="shared" si="8"/>
        <v>91.891891891891888</v>
      </c>
      <c r="AI11" s="34"/>
      <c r="AJ11" s="38"/>
    </row>
    <row r="12" spans="1:38" s="39" customFormat="1" ht="48.75" customHeight="1" x14ac:dyDescent="0.25">
      <c r="A12" s="134" t="s">
        <v>97</v>
      </c>
      <c r="B12" s="155">
        <f>УСЬОГО!B12-'16-село-ЦЗ'!B12</f>
        <v>776</v>
      </c>
      <c r="C12" s="191">
        <f>УСЬОГО!C12-'16-село-ЦЗ'!C12</f>
        <v>603</v>
      </c>
      <c r="D12" s="165">
        <f t="shared" si="1"/>
        <v>77.706185567010309</v>
      </c>
      <c r="E12" s="157">
        <f>УСЬОГО!E12-'16-село-ЦЗ'!E12</f>
        <v>616</v>
      </c>
      <c r="F12" s="159">
        <f>УСЬОГО!F12-'16-село-ЦЗ'!F12</f>
        <v>444</v>
      </c>
      <c r="G12" s="165">
        <f t="shared" si="2"/>
        <v>72.077922077922082</v>
      </c>
      <c r="H12" s="166">
        <f>УСЬОГО!H12-'16-село-ЦЗ'!H12</f>
        <v>123</v>
      </c>
      <c r="I12" s="129">
        <f>УСЬОГО!I12-'16-село-ЦЗ'!I12</f>
        <v>157</v>
      </c>
      <c r="J12" s="165">
        <f t="shared" si="3"/>
        <v>127.64227642276423</v>
      </c>
      <c r="K12" s="158">
        <f>УСЬОГО!K12-'16-село-ЦЗ'!K12</f>
        <v>65</v>
      </c>
      <c r="L12" s="158">
        <f>УСЬОГО!L12-'16-село-ЦЗ'!L12</f>
        <v>109</v>
      </c>
      <c r="M12" s="168">
        <f t="shared" si="4"/>
        <v>167.69230769230768</v>
      </c>
      <c r="N12" s="157">
        <f>УСЬОГО!Q12-'16-село-ЦЗ'!N12</f>
        <v>6</v>
      </c>
      <c r="O12" s="159">
        <f>УСЬОГО!R12-'16-село-ЦЗ'!O12</f>
        <v>35</v>
      </c>
      <c r="P12" s="220" t="s">
        <v>167</v>
      </c>
      <c r="Q12" s="166">
        <f>УСЬОГО!T12-'16-село-ЦЗ'!Q12</f>
        <v>0</v>
      </c>
      <c r="R12" s="129">
        <f>УСЬОГО!U12-'16-село-ЦЗ'!R12</f>
        <v>5</v>
      </c>
      <c r="S12" s="220" t="str">
        <f t="shared" si="0"/>
        <v>-</v>
      </c>
      <c r="T12" s="157">
        <f>УСЬОГО!W12-'16-село-ЦЗ'!T12</f>
        <v>0</v>
      </c>
      <c r="U12" s="159">
        <f>УСЬОГО!X12-'16-село-ЦЗ'!U12</f>
        <v>5</v>
      </c>
      <c r="V12" s="168" t="str">
        <f t="shared" si="10"/>
        <v>-</v>
      </c>
      <c r="W12" s="157">
        <f>УСЬОГО!Z12-'16-село-ЦЗ'!W12</f>
        <v>177</v>
      </c>
      <c r="X12" s="159">
        <f>УСЬОГО!AA12-'16-село-ЦЗ'!X12</f>
        <v>239</v>
      </c>
      <c r="Y12" s="165">
        <f t="shared" si="5"/>
        <v>135.02824858757063</v>
      </c>
      <c r="Z12" s="158">
        <f>УСЬОГО!AC12-'16-село-ЦЗ'!Z12</f>
        <v>515</v>
      </c>
      <c r="AA12" s="158">
        <f>УСЬОГО!AD12-'16-село-ЦЗ'!AA12</f>
        <v>416</v>
      </c>
      <c r="AB12" s="168">
        <f t="shared" si="6"/>
        <v>80.77669902912622</v>
      </c>
      <c r="AC12" s="157">
        <f>УСЬОГО!AF12-'16-село-ЦЗ'!AC12</f>
        <v>429</v>
      </c>
      <c r="AD12" s="159">
        <f>УСЬОГО!AG12-'16-село-ЦЗ'!AD12</f>
        <v>315</v>
      </c>
      <c r="AE12" s="165">
        <f t="shared" si="7"/>
        <v>73.426573426573427</v>
      </c>
      <c r="AF12" s="158">
        <f>УСЬОГО!AI12-'16-село-ЦЗ'!AF12</f>
        <v>233</v>
      </c>
      <c r="AG12" s="158">
        <f>УСЬОГО!AJ12-'16-село-ЦЗ'!AG12</f>
        <v>193</v>
      </c>
      <c r="AH12" s="165">
        <f t="shared" si="8"/>
        <v>82.832618025751074</v>
      </c>
      <c r="AI12" s="34"/>
      <c r="AJ12" s="38"/>
    </row>
    <row r="13" spans="1:38" s="39" customFormat="1" ht="48.75" customHeight="1" x14ac:dyDescent="0.25">
      <c r="A13" s="134" t="s">
        <v>98</v>
      </c>
      <c r="B13" s="155">
        <f>УСЬОГО!B13-'16-село-ЦЗ'!B13</f>
        <v>376</v>
      </c>
      <c r="C13" s="191">
        <f>УСЬОГО!C13-'16-село-ЦЗ'!C13</f>
        <v>316</v>
      </c>
      <c r="D13" s="165">
        <f t="shared" si="1"/>
        <v>84.042553191489361</v>
      </c>
      <c r="E13" s="157">
        <f>УСЬОГО!E13-'16-село-ЦЗ'!E13</f>
        <v>249</v>
      </c>
      <c r="F13" s="159">
        <f>УСЬОГО!F13-'16-село-ЦЗ'!F13</f>
        <v>189</v>
      </c>
      <c r="G13" s="165">
        <f t="shared" si="2"/>
        <v>75.903614457831324</v>
      </c>
      <c r="H13" s="166">
        <f>УСЬОГО!H13-'16-село-ЦЗ'!H13</f>
        <v>71</v>
      </c>
      <c r="I13" s="129">
        <f>УСЬОГО!I13-'16-село-ЦЗ'!I13</f>
        <v>100</v>
      </c>
      <c r="J13" s="165">
        <f t="shared" si="3"/>
        <v>140.8450704225352</v>
      </c>
      <c r="K13" s="158">
        <f>УСЬОГО!K13-'16-село-ЦЗ'!K13</f>
        <v>54</v>
      </c>
      <c r="L13" s="158">
        <f>УСЬОГО!L13-'16-село-ЦЗ'!L13</f>
        <v>65</v>
      </c>
      <c r="M13" s="168">
        <f t="shared" si="4"/>
        <v>120.37037037037037</v>
      </c>
      <c r="N13" s="157">
        <f>УСЬОГО!Q13-'16-село-ЦЗ'!N13</f>
        <v>1</v>
      </c>
      <c r="O13" s="159">
        <f>УСЬОГО!R13-'16-село-ЦЗ'!O13</f>
        <v>17</v>
      </c>
      <c r="P13" s="220" t="s">
        <v>168</v>
      </c>
      <c r="Q13" s="166">
        <f>УСЬОГО!T13-'16-село-ЦЗ'!Q13</f>
        <v>0</v>
      </c>
      <c r="R13" s="129">
        <f>УСЬОГО!U13-'16-село-ЦЗ'!R13</f>
        <v>5</v>
      </c>
      <c r="S13" s="220" t="str">
        <f t="shared" si="0"/>
        <v>-</v>
      </c>
      <c r="T13" s="157">
        <f>УСЬОГО!W13-'16-село-ЦЗ'!T13</f>
        <v>0</v>
      </c>
      <c r="U13" s="159">
        <f>УСЬОГО!X13-'16-село-ЦЗ'!U13</f>
        <v>0</v>
      </c>
      <c r="V13" s="227" t="str">
        <f t="shared" si="10"/>
        <v>-</v>
      </c>
      <c r="W13" s="157">
        <f>УСЬОГО!Z13-'16-село-ЦЗ'!W13</f>
        <v>132</v>
      </c>
      <c r="X13" s="159">
        <f>УСЬОГО!AA13-'16-село-ЦЗ'!X13</f>
        <v>125</v>
      </c>
      <c r="Y13" s="165">
        <f t="shared" si="5"/>
        <v>94.696969696969703</v>
      </c>
      <c r="Z13" s="158">
        <f>УСЬОГО!AC13-'16-село-ЦЗ'!Z13</f>
        <v>237</v>
      </c>
      <c r="AA13" s="158">
        <f>УСЬОГО!AD13-'16-село-ЦЗ'!AA13</f>
        <v>213</v>
      </c>
      <c r="AB13" s="168">
        <f t="shared" si="6"/>
        <v>89.87341772151899</v>
      </c>
      <c r="AC13" s="157">
        <f>УСЬОГО!AF13-'16-село-ЦЗ'!AC13</f>
        <v>157</v>
      </c>
      <c r="AD13" s="159">
        <f>УСЬОГО!AG13-'16-село-ЦЗ'!AD13</f>
        <v>125</v>
      </c>
      <c r="AE13" s="165">
        <f t="shared" si="7"/>
        <v>79.617834394904463</v>
      </c>
      <c r="AF13" s="158">
        <f>УСЬОГО!AI13-'16-село-ЦЗ'!AF13</f>
        <v>116</v>
      </c>
      <c r="AG13" s="158">
        <f>УСЬОГО!AJ13-'16-село-ЦЗ'!AG13</f>
        <v>99</v>
      </c>
      <c r="AH13" s="165">
        <f t="shared" si="8"/>
        <v>85.34482758620689</v>
      </c>
      <c r="AI13" s="34"/>
      <c r="AJ13" s="38"/>
    </row>
    <row r="14" spans="1:38" s="39" customFormat="1" ht="48.75" customHeight="1" thickBot="1" x14ac:dyDescent="0.3">
      <c r="A14" s="135" t="s">
        <v>99</v>
      </c>
      <c r="B14" s="193">
        <f>УСЬОГО!B14-'16-село-ЦЗ'!B14</f>
        <v>352</v>
      </c>
      <c r="C14" s="194">
        <f>УСЬОГО!C14-'16-село-ЦЗ'!C14</f>
        <v>272</v>
      </c>
      <c r="D14" s="172">
        <f t="shared" si="1"/>
        <v>77.272727272727266</v>
      </c>
      <c r="E14" s="195">
        <f>УСЬОГО!E14-'16-село-ЦЗ'!E14</f>
        <v>298</v>
      </c>
      <c r="F14" s="196">
        <f>УСЬОГО!F14-'16-село-ЦЗ'!F14</f>
        <v>199</v>
      </c>
      <c r="G14" s="172">
        <f t="shared" si="2"/>
        <v>66.77852348993288</v>
      </c>
      <c r="H14" s="173">
        <f>УСЬОГО!H14-'16-село-ЦЗ'!H14</f>
        <v>68</v>
      </c>
      <c r="I14" s="175">
        <f>УСЬОГО!I14-'16-село-ЦЗ'!I14</f>
        <v>63</v>
      </c>
      <c r="J14" s="172">
        <f t="shared" si="3"/>
        <v>92.647058823529406</v>
      </c>
      <c r="K14" s="197">
        <f>УСЬОГО!K14-'16-село-ЦЗ'!K14</f>
        <v>46</v>
      </c>
      <c r="L14" s="197">
        <f>УСЬОГО!L14-'16-село-ЦЗ'!L14</f>
        <v>63</v>
      </c>
      <c r="M14" s="176">
        <f t="shared" si="4"/>
        <v>136.95652173913044</v>
      </c>
      <c r="N14" s="195">
        <f>УСЬОГО!Q14-'16-село-ЦЗ'!N14</f>
        <v>17</v>
      </c>
      <c r="O14" s="196">
        <f>УСЬОГО!R14-'16-село-ЦЗ'!O14</f>
        <v>22</v>
      </c>
      <c r="P14" s="172">
        <f t="shared" si="9"/>
        <v>129.41176470588235</v>
      </c>
      <c r="Q14" s="173">
        <f>УСЬОГО!T14-'16-село-ЦЗ'!Q14</f>
        <v>0</v>
      </c>
      <c r="R14" s="175">
        <f>УСЬОГО!U14-'16-село-ЦЗ'!R14</f>
        <v>2</v>
      </c>
      <c r="S14" s="228" t="str">
        <f t="shared" si="0"/>
        <v>-</v>
      </c>
      <c r="T14" s="195">
        <f>УСЬОГО!W14-'16-село-ЦЗ'!T14</f>
        <v>0</v>
      </c>
      <c r="U14" s="196">
        <f>УСЬОГО!X14-'16-село-ЦЗ'!U14</f>
        <v>0</v>
      </c>
      <c r="V14" s="176" t="str">
        <f t="shared" si="10"/>
        <v>-</v>
      </c>
      <c r="W14" s="195">
        <f>УСЬОГО!Z14-'16-село-ЦЗ'!W14</f>
        <v>171</v>
      </c>
      <c r="X14" s="196">
        <f>УСЬОГО!AA14-'16-село-ЦЗ'!X14</f>
        <v>116</v>
      </c>
      <c r="Y14" s="172">
        <f t="shared" si="5"/>
        <v>67.836257309941516</v>
      </c>
      <c r="Z14" s="197">
        <f>УСЬОГО!AC14-'16-село-ЦЗ'!Z14</f>
        <v>255</v>
      </c>
      <c r="AA14" s="197">
        <f>УСЬОГО!AD14-'16-село-ЦЗ'!AA14</f>
        <v>170</v>
      </c>
      <c r="AB14" s="176">
        <f t="shared" si="6"/>
        <v>66.666666666666671</v>
      </c>
      <c r="AC14" s="195">
        <f>УСЬОГО!AF14-'16-село-ЦЗ'!AC14</f>
        <v>209</v>
      </c>
      <c r="AD14" s="196">
        <f>УСЬОГО!AG14-'16-село-ЦЗ'!AD14</f>
        <v>129</v>
      </c>
      <c r="AE14" s="172">
        <f t="shared" si="7"/>
        <v>61.722488038277511</v>
      </c>
      <c r="AF14" s="197">
        <f>УСЬОГО!AI14-'16-село-ЦЗ'!AF14</f>
        <v>128</v>
      </c>
      <c r="AG14" s="197">
        <f>УСЬОГО!AJ14-'16-село-ЦЗ'!AG14</f>
        <v>64</v>
      </c>
      <c r="AH14" s="172">
        <f t="shared" si="8"/>
        <v>50</v>
      </c>
      <c r="AI14" s="34"/>
      <c r="AJ14" s="38"/>
    </row>
    <row r="15" spans="1:38" ht="1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232"/>
      <c r="R15" s="232"/>
      <c r="S15" s="23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4:AF5"/>
    <mergeCell ref="AG4:AG5"/>
    <mergeCell ref="AH4:AH5"/>
    <mergeCell ref="AD4:AD5"/>
    <mergeCell ref="AE4:AE5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2:AG2"/>
    <mergeCell ref="T3:V3"/>
    <mergeCell ref="W3:Y3"/>
    <mergeCell ref="Z3:AB3"/>
    <mergeCell ref="AC3:AE3"/>
    <mergeCell ref="AF3:AH3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L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R12" sqref="R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28515625" style="41" customWidth="1"/>
    <col min="22" max="22" width="8.42578125" style="41" customWidth="1"/>
    <col min="23" max="24" width="11.85546875" style="41" customWidth="1"/>
    <col min="25" max="25" width="8.42578125" style="41" customWidth="1"/>
    <col min="26" max="27" width="12.140625" style="41" customWidth="1"/>
    <col min="28" max="28" width="8.5703125" style="41" customWidth="1"/>
    <col min="29" max="30" width="12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23" t="s">
        <v>130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5"/>
      <c r="U1" s="25"/>
      <c r="V1" s="25"/>
      <c r="W1" s="25"/>
      <c r="X1" s="25"/>
      <c r="Y1" s="25"/>
      <c r="Z1" s="25"/>
      <c r="AA1" s="25"/>
      <c r="AB1" s="25"/>
      <c r="AC1" s="25"/>
      <c r="AD1" s="339"/>
      <c r="AE1" s="339"/>
      <c r="AF1" s="44"/>
      <c r="AH1" s="63" t="s">
        <v>14</v>
      </c>
    </row>
    <row r="2" spans="1:38" s="29" customFormat="1" ht="25.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28"/>
      <c r="V2" s="28"/>
      <c r="W2" s="28"/>
      <c r="X2" s="28"/>
      <c r="Y2" s="28"/>
      <c r="Z2" s="28"/>
      <c r="AA2" s="28"/>
      <c r="AB2" s="28"/>
      <c r="AD2" s="339"/>
      <c r="AE2" s="339"/>
      <c r="AF2" s="337"/>
      <c r="AG2" s="337"/>
      <c r="AH2" s="118" t="s">
        <v>7</v>
      </c>
      <c r="AI2" s="51"/>
    </row>
    <row r="3" spans="1:38" s="204" customFormat="1" ht="100.5" customHeight="1" thickBot="1" x14ac:dyDescent="0.3">
      <c r="A3" s="340"/>
      <c r="B3" s="406" t="s">
        <v>20</v>
      </c>
      <c r="C3" s="407"/>
      <c r="D3" s="408"/>
      <c r="E3" s="409" t="s">
        <v>81</v>
      </c>
      <c r="F3" s="370"/>
      <c r="G3" s="410"/>
      <c r="H3" s="403" t="s">
        <v>103</v>
      </c>
      <c r="I3" s="404"/>
      <c r="J3" s="405"/>
      <c r="K3" s="369" t="s">
        <v>82</v>
      </c>
      <c r="L3" s="370"/>
      <c r="M3" s="371"/>
      <c r="N3" s="409" t="s">
        <v>9</v>
      </c>
      <c r="O3" s="370"/>
      <c r="P3" s="410"/>
      <c r="Q3" s="403" t="s">
        <v>105</v>
      </c>
      <c r="R3" s="404"/>
      <c r="S3" s="405"/>
      <c r="T3" s="409" t="s">
        <v>10</v>
      </c>
      <c r="U3" s="370"/>
      <c r="V3" s="371"/>
      <c r="W3" s="406" t="s">
        <v>8</v>
      </c>
      <c r="X3" s="407"/>
      <c r="Y3" s="408"/>
      <c r="Z3" s="406" t="s">
        <v>15</v>
      </c>
      <c r="AA3" s="407"/>
      <c r="AB3" s="408"/>
      <c r="AC3" s="409" t="s">
        <v>11</v>
      </c>
      <c r="AD3" s="370"/>
      <c r="AE3" s="410"/>
      <c r="AF3" s="369" t="s">
        <v>12</v>
      </c>
      <c r="AG3" s="370"/>
      <c r="AH3" s="410"/>
    </row>
    <row r="4" spans="1:38" s="31" customFormat="1" ht="19.5" customHeight="1" x14ac:dyDescent="0.25">
      <c r="A4" s="341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4.5" customHeight="1" thickBot="1" x14ac:dyDescent="0.3">
      <c r="A5" s="419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189" t="s">
        <v>3</v>
      </c>
      <c r="B6" s="236">
        <v>1</v>
      </c>
      <c r="C6" s="237">
        <v>2</v>
      </c>
      <c r="D6" s="238">
        <v>3</v>
      </c>
      <c r="E6" s="239">
        <v>4</v>
      </c>
      <c r="F6" s="237">
        <v>5</v>
      </c>
      <c r="G6" s="238">
        <v>6</v>
      </c>
      <c r="H6" s="239">
        <v>7</v>
      </c>
      <c r="I6" s="237">
        <v>8</v>
      </c>
      <c r="J6" s="238">
        <v>9</v>
      </c>
      <c r="K6" s="240">
        <v>10</v>
      </c>
      <c r="L6" s="237">
        <v>11</v>
      </c>
      <c r="M6" s="241">
        <v>12</v>
      </c>
      <c r="N6" s="239">
        <v>13</v>
      </c>
      <c r="O6" s="237">
        <v>14</v>
      </c>
      <c r="P6" s="238">
        <v>15</v>
      </c>
      <c r="Q6" s="239">
        <v>16</v>
      </c>
      <c r="R6" s="237">
        <v>17</v>
      </c>
      <c r="S6" s="238">
        <v>18</v>
      </c>
      <c r="T6" s="240">
        <v>19</v>
      </c>
      <c r="U6" s="237">
        <v>20</v>
      </c>
      <c r="V6" s="238">
        <v>21</v>
      </c>
      <c r="W6" s="239">
        <v>22</v>
      </c>
      <c r="X6" s="237">
        <v>23</v>
      </c>
      <c r="Y6" s="238">
        <v>24</v>
      </c>
      <c r="Z6" s="239">
        <v>25</v>
      </c>
      <c r="AA6" s="237">
        <v>26</v>
      </c>
      <c r="AB6" s="238">
        <v>27</v>
      </c>
      <c r="AC6" s="239">
        <v>28</v>
      </c>
      <c r="AD6" s="237">
        <v>29</v>
      </c>
      <c r="AE6" s="238">
        <v>30</v>
      </c>
      <c r="AF6" s="240">
        <v>31</v>
      </c>
      <c r="AG6" s="237">
        <v>32</v>
      </c>
      <c r="AH6" s="238">
        <v>33</v>
      </c>
    </row>
    <row r="7" spans="1:38" s="35" customFormat="1" ht="48.75" customHeight="1" thickBot="1" x14ac:dyDescent="0.3">
      <c r="A7" s="148" t="s">
        <v>32</v>
      </c>
      <c r="B7" s="149">
        <f>SUM(B8:B14)</f>
        <v>3416</v>
      </c>
      <c r="C7" s="150">
        <f>SUM(C8:C14)</f>
        <v>2644</v>
      </c>
      <c r="D7" s="151">
        <f>C7*100/B7</f>
        <v>77.400468384074941</v>
      </c>
      <c r="E7" s="152">
        <f>SUM(E8:E14)</f>
        <v>2582</v>
      </c>
      <c r="F7" s="150">
        <f>SUM(F8:F14)</f>
        <v>1882</v>
      </c>
      <c r="G7" s="151">
        <f>F7*100/E7</f>
        <v>72.889233152594883</v>
      </c>
      <c r="H7" s="266">
        <f>SUM(H8:H14)</f>
        <v>521</v>
      </c>
      <c r="I7" s="267">
        <f>SUM(I8:I14)</f>
        <v>653</v>
      </c>
      <c r="J7" s="151">
        <f>I7*100/H7</f>
        <v>125.3358925143954</v>
      </c>
      <c r="K7" s="153">
        <f>SUM(K8:K14)</f>
        <v>250</v>
      </c>
      <c r="L7" s="150">
        <f>SUM(L8:L14)</f>
        <v>400</v>
      </c>
      <c r="M7" s="154">
        <f>L7*100/K7</f>
        <v>160</v>
      </c>
      <c r="N7" s="152">
        <f>SUM(N8:N14)</f>
        <v>61</v>
      </c>
      <c r="O7" s="150">
        <f>SUM(O8:O14)</f>
        <v>192</v>
      </c>
      <c r="P7" s="200" t="s">
        <v>150</v>
      </c>
      <c r="Q7" s="152">
        <f>SUM(Q8:Q14)</f>
        <v>0</v>
      </c>
      <c r="R7" s="150">
        <f>SUM(R8:R14)</f>
        <v>41</v>
      </c>
      <c r="S7" s="200" t="str">
        <f t="shared" ref="S7:S14" si="0">IF(ISERROR(R7*100/Q7),"-",(R7*100/Q7))</f>
        <v>-</v>
      </c>
      <c r="T7" s="152">
        <f>SUM(T8:T14)</f>
        <v>0</v>
      </c>
      <c r="U7" s="150">
        <f>SUM(U8:U14)</f>
        <v>4</v>
      </c>
      <c r="V7" s="154" t="s">
        <v>100</v>
      </c>
      <c r="W7" s="152">
        <f>SUM(W8:W14)</f>
        <v>1183</v>
      </c>
      <c r="X7" s="150">
        <f>SUM(X8:X14)</f>
        <v>1084</v>
      </c>
      <c r="Y7" s="151">
        <f>X7*100/W7</f>
        <v>91.631445477599328</v>
      </c>
      <c r="Z7" s="149">
        <f>SUM(Z8:Z14)</f>
        <v>2232</v>
      </c>
      <c r="AA7" s="150">
        <f>SUM(AA8:AA14)</f>
        <v>1722</v>
      </c>
      <c r="AB7" s="151">
        <f>AA7*100/Z7</f>
        <v>77.150537634408607</v>
      </c>
      <c r="AC7" s="152">
        <f>SUM(AC8:AC14)</f>
        <v>1796</v>
      </c>
      <c r="AD7" s="150">
        <f>SUM(AD8:AD14)</f>
        <v>1326</v>
      </c>
      <c r="AE7" s="151">
        <f>AD7*100/AC7</f>
        <v>73.830734966592431</v>
      </c>
      <c r="AF7" s="153">
        <f>SUM(AF8:AF14)</f>
        <v>1093</v>
      </c>
      <c r="AG7" s="150">
        <f>SUM(AG8:AG14)</f>
        <v>881</v>
      </c>
      <c r="AH7" s="151">
        <f>AG7*100/AF7</f>
        <v>80.603842634949686</v>
      </c>
      <c r="AI7" s="34"/>
      <c r="AL7" s="39"/>
    </row>
    <row r="8" spans="1:38" s="39" customFormat="1" ht="48.75" customHeight="1" x14ac:dyDescent="0.25">
      <c r="A8" s="133" t="s">
        <v>93</v>
      </c>
      <c r="B8" s="299">
        <v>261</v>
      </c>
      <c r="C8" s="145">
        <v>292</v>
      </c>
      <c r="D8" s="156">
        <f t="shared" ref="D8:D14" si="1">C8*100/B8</f>
        <v>111.87739463601532</v>
      </c>
      <c r="E8" s="157">
        <v>169</v>
      </c>
      <c r="F8" s="145">
        <v>177</v>
      </c>
      <c r="G8" s="156">
        <f t="shared" ref="G8:G14" si="2">F8*100/E8</f>
        <v>104.73372781065089</v>
      </c>
      <c r="H8" s="268">
        <f>E8-'статус на початок року'!R8</f>
        <v>46</v>
      </c>
      <c r="I8" s="269">
        <f>F8-'статус на початок року'!S8</f>
        <v>67</v>
      </c>
      <c r="J8" s="156">
        <f t="shared" ref="J8:J14" si="3">IF(ISERROR(I8*100/H8),"-",(I8*100/H8))</f>
        <v>145.65217391304347</v>
      </c>
      <c r="K8" s="158">
        <v>32</v>
      </c>
      <c r="L8" s="159">
        <v>74</v>
      </c>
      <c r="M8" s="160">
        <f t="shared" ref="M8:M14" si="4">L8*100/K8</f>
        <v>231.25</v>
      </c>
      <c r="N8" s="161">
        <v>3</v>
      </c>
      <c r="O8" s="301">
        <v>23</v>
      </c>
      <c r="P8" s="226" t="s">
        <v>153</v>
      </c>
      <c r="Q8" s="161">
        <v>0</v>
      </c>
      <c r="R8" s="191">
        <v>0</v>
      </c>
      <c r="S8" s="220" t="str">
        <f t="shared" si="0"/>
        <v>-</v>
      </c>
      <c r="T8" s="157">
        <v>0</v>
      </c>
      <c r="U8" s="146">
        <v>1</v>
      </c>
      <c r="V8" s="160" t="str">
        <f>IF(ISERROR(U8*100/T8),"-",(U8*100/T8))</f>
        <v>-</v>
      </c>
      <c r="W8" s="161">
        <v>100</v>
      </c>
      <c r="X8" s="159">
        <v>126</v>
      </c>
      <c r="Y8" s="156">
        <f t="shared" ref="Y8:Y14" si="5">X8*100/W8</f>
        <v>126</v>
      </c>
      <c r="Z8" s="209">
        <v>163</v>
      </c>
      <c r="AA8" s="163">
        <v>172</v>
      </c>
      <c r="AB8" s="156">
        <f t="shared" ref="AB8:AB14" si="6">AA8*100/Z8</f>
        <v>105.52147239263803</v>
      </c>
      <c r="AC8" s="157">
        <v>111</v>
      </c>
      <c r="AD8" s="163">
        <v>111</v>
      </c>
      <c r="AE8" s="156">
        <f t="shared" ref="AE8:AE14" si="7">AD8*100/AC8</f>
        <v>100</v>
      </c>
      <c r="AF8" s="158">
        <v>64</v>
      </c>
      <c r="AG8" s="163">
        <v>63</v>
      </c>
      <c r="AH8" s="156">
        <f t="shared" ref="AH8:AH14" si="8">AG8*100/AF8</f>
        <v>98.4375</v>
      </c>
      <c r="AI8" s="34"/>
      <c r="AJ8" s="38"/>
    </row>
    <row r="9" spans="1:38" s="40" customFormat="1" ht="48.75" customHeight="1" x14ac:dyDescent="0.25">
      <c r="A9" s="134" t="s">
        <v>94</v>
      </c>
      <c r="B9" s="299">
        <v>415</v>
      </c>
      <c r="C9" s="145">
        <v>381</v>
      </c>
      <c r="D9" s="165">
        <f t="shared" si="1"/>
        <v>91.807228915662648</v>
      </c>
      <c r="E9" s="166">
        <v>312</v>
      </c>
      <c r="F9" s="124">
        <v>276</v>
      </c>
      <c r="G9" s="165">
        <f t="shared" si="2"/>
        <v>88.461538461538467</v>
      </c>
      <c r="H9" s="270">
        <f>E9-'статус на початок року'!R9</f>
        <v>60</v>
      </c>
      <c r="I9" s="269">
        <f>F9-'статус на початок року'!S9</f>
        <v>99</v>
      </c>
      <c r="J9" s="165">
        <f t="shared" si="3"/>
        <v>165</v>
      </c>
      <c r="K9" s="167">
        <v>35</v>
      </c>
      <c r="L9" s="159">
        <v>55</v>
      </c>
      <c r="M9" s="168">
        <f t="shared" si="4"/>
        <v>157.14285714285714</v>
      </c>
      <c r="N9" s="169">
        <v>5</v>
      </c>
      <c r="O9" s="124">
        <v>11</v>
      </c>
      <c r="P9" s="165">
        <f t="shared" ref="P9:P14" si="9">IF(ISERROR(O9*100/N9),"-",(O9*100/N9))</f>
        <v>220</v>
      </c>
      <c r="Q9" s="169">
        <v>0</v>
      </c>
      <c r="R9" s="302">
        <v>5</v>
      </c>
      <c r="S9" s="165" t="str">
        <f t="shared" si="0"/>
        <v>-</v>
      </c>
      <c r="T9" s="166">
        <v>0</v>
      </c>
      <c r="U9" s="128">
        <v>0</v>
      </c>
      <c r="V9" s="168" t="str">
        <f t="shared" ref="V9:V14" si="10">IF(ISERROR(U9*100/T9),"-",(U9*100/T9))</f>
        <v>-</v>
      </c>
      <c r="W9" s="169">
        <v>151</v>
      </c>
      <c r="X9" s="129">
        <v>168</v>
      </c>
      <c r="Y9" s="165">
        <f t="shared" si="5"/>
        <v>111.25827814569537</v>
      </c>
      <c r="Z9" s="209">
        <v>257</v>
      </c>
      <c r="AA9" s="163">
        <v>248</v>
      </c>
      <c r="AB9" s="165">
        <f t="shared" si="6"/>
        <v>96.498054474708169</v>
      </c>
      <c r="AC9" s="166">
        <v>223</v>
      </c>
      <c r="AD9" s="130">
        <v>213</v>
      </c>
      <c r="AE9" s="165">
        <f t="shared" si="7"/>
        <v>95.515695067264573</v>
      </c>
      <c r="AF9" s="167">
        <v>137</v>
      </c>
      <c r="AG9" s="130">
        <v>146</v>
      </c>
      <c r="AH9" s="165">
        <f t="shared" si="8"/>
        <v>106.56934306569343</v>
      </c>
      <c r="AI9" s="34"/>
      <c r="AJ9" s="38"/>
    </row>
    <row r="10" spans="1:38" s="39" customFormat="1" ht="48.75" customHeight="1" x14ac:dyDescent="0.25">
      <c r="A10" s="134" t="s">
        <v>95</v>
      </c>
      <c r="B10" s="299">
        <v>812</v>
      </c>
      <c r="C10" s="145">
        <v>551</v>
      </c>
      <c r="D10" s="165">
        <f t="shared" si="1"/>
        <v>67.857142857142861</v>
      </c>
      <c r="E10" s="166">
        <v>622</v>
      </c>
      <c r="F10" s="125">
        <v>412</v>
      </c>
      <c r="G10" s="165">
        <f t="shared" si="2"/>
        <v>66.237942122186496</v>
      </c>
      <c r="H10" s="270">
        <f>E10-'статус на початок року'!R10</f>
        <v>119</v>
      </c>
      <c r="I10" s="269">
        <f>F10-'статус на початок року'!S10</f>
        <v>140</v>
      </c>
      <c r="J10" s="165">
        <f t="shared" si="3"/>
        <v>117.64705882352941</v>
      </c>
      <c r="K10" s="167">
        <v>34</v>
      </c>
      <c r="L10" s="159">
        <v>60</v>
      </c>
      <c r="M10" s="168">
        <f t="shared" si="4"/>
        <v>176.47058823529412</v>
      </c>
      <c r="N10" s="169">
        <v>31</v>
      </c>
      <c r="O10" s="125">
        <v>63</v>
      </c>
      <c r="P10" s="165">
        <f t="shared" si="9"/>
        <v>203.2258064516129</v>
      </c>
      <c r="Q10" s="169">
        <v>0</v>
      </c>
      <c r="R10" s="302">
        <v>21</v>
      </c>
      <c r="S10" s="165" t="str">
        <f t="shared" si="0"/>
        <v>-</v>
      </c>
      <c r="T10" s="166">
        <v>0</v>
      </c>
      <c r="U10" s="127">
        <v>0</v>
      </c>
      <c r="V10" s="168" t="str">
        <f t="shared" si="10"/>
        <v>-</v>
      </c>
      <c r="W10" s="169">
        <v>284</v>
      </c>
      <c r="X10" s="129">
        <v>222</v>
      </c>
      <c r="Y10" s="165">
        <f t="shared" si="5"/>
        <v>78.16901408450704</v>
      </c>
      <c r="Z10" s="209">
        <v>568</v>
      </c>
      <c r="AA10" s="163">
        <v>370</v>
      </c>
      <c r="AB10" s="165">
        <f t="shared" si="6"/>
        <v>65.140845070422529</v>
      </c>
      <c r="AC10" s="166">
        <v>428</v>
      </c>
      <c r="AD10" s="130">
        <v>285</v>
      </c>
      <c r="AE10" s="165">
        <f t="shared" si="7"/>
        <v>66.588785046728972</v>
      </c>
      <c r="AF10" s="167">
        <v>300</v>
      </c>
      <c r="AG10" s="130">
        <v>224</v>
      </c>
      <c r="AH10" s="165">
        <f t="shared" si="8"/>
        <v>74.666666666666671</v>
      </c>
      <c r="AI10" s="34"/>
      <c r="AJ10" s="38"/>
    </row>
    <row r="11" spans="1:38" s="39" customFormat="1" ht="48.75" customHeight="1" x14ac:dyDescent="0.25">
      <c r="A11" s="134" t="s">
        <v>96</v>
      </c>
      <c r="B11" s="299">
        <v>662</v>
      </c>
      <c r="C11" s="145">
        <v>468</v>
      </c>
      <c r="D11" s="165">
        <f t="shared" si="1"/>
        <v>70.694864048338374</v>
      </c>
      <c r="E11" s="166">
        <v>523</v>
      </c>
      <c r="F11" s="125">
        <v>330</v>
      </c>
      <c r="G11" s="165">
        <f t="shared" si="2"/>
        <v>63.097514340344169</v>
      </c>
      <c r="H11" s="270">
        <f>E11-'статус на початок року'!R11</f>
        <v>90</v>
      </c>
      <c r="I11" s="269">
        <f>F11-'статус на початок року'!S11</f>
        <v>98</v>
      </c>
      <c r="J11" s="165">
        <f t="shared" si="3"/>
        <v>108.88888888888889</v>
      </c>
      <c r="K11" s="167">
        <v>45</v>
      </c>
      <c r="L11" s="159">
        <v>57</v>
      </c>
      <c r="M11" s="168">
        <f t="shared" si="4"/>
        <v>126.66666666666667</v>
      </c>
      <c r="N11" s="169">
        <v>6</v>
      </c>
      <c r="O11" s="125">
        <v>42</v>
      </c>
      <c r="P11" s="220" t="s">
        <v>164</v>
      </c>
      <c r="Q11" s="169">
        <v>0</v>
      </c>
      <c r="R11" s="302">
        <v>9</v>
      </c>
      <c r="S11" s="165" t="str">
        <f t="shared" si="0"/>
        <v>-</v>
      </c>
      <c r="T11" s="166">
        <v>0</v>
      </c>
      <c r="U11" s="127">
        <v>0</v>
      </c>
      <c r="V11" s="168" t="str">
        <f t="shared" si="10"/>
        <v>-</v>
      </c>
      <c r="W11" s="169">
        <v>283</v>
      </c>
      <c r="X11" s="129">
        <v>203</v>
      </c>
      <c r="Y11" s="165">
        <f t="shared" si="5"/>
        <v>71.731448763250881</v>
      </c>
      <c r="Z11" s="209">
        <v>427</v>
      </c>
      <c r="AA11" s="163">
        <v>304</v>
      </c>
      <c r="AB11" s="165">
        <f t="shared" si="6"/>
        <v>71.194379391100696</v>
      </c>
      <c r="AC11" s="166">
        <v>377</v>
      </c>
      <c r="AD11" s="130">
        <v>245</v>
      </c>
      <c r="AE11" s="165">
        <f t="shared" si="7"/>
        <v>64.986737400530501</v>
      </c>
      <c r="AF11" s="167">
        <v>204</v>
      </c>
      <c r="AG11" s="130">
        <v>142</v>
      </c>
      <c r="AH11" s="165">
        <f t="shared" si="8"/>
        <v>69.607843137254903</v>
      </c>
      <c r="AI11" s="34"/>
      <c r="AJ11" s="38"/>
    </row>
    <row r="12" spans="1:38" s="39" customFormat="1" ht="48.75" customHeight="1" x14ac:dyDescent="0.25">
      <c r="A12" s="134" t="s">
        <v>97</v>
      </c>
      <c r="B12" s="299">
        <v>695</v>
      </c>
      <c r="C12" s="145">
        <v>524</v>
      </c>
      <c r="D12" s="165">
        <f t="shared" si="1"/>
        <v>75.39568345323741</v>
      </c>
      <c r="E12" s="166">
        <v>531</v>
      </c>
      <c r="F12" s="125">
        <v>385</v>
      </c>
      <c r="G12" s="165">
        <f t="shared" si="2"/>
        <v>72.504708097928443</v>
      </c>
      <c r="H12" s="270">
        <f>E12-'статус на початок року'!R12</f>
        <v>100</v>
      </c>
      <c r="I12" s="269">
        <f>F12-'статус на початок року'!S12</f>
        <v>121</v>
      </c>
      <c r="J12" s="165">
        <f t="shared" si="3"/>
        <v>121</v>
      </c>
      <c r="K12" s="167">
        <v>43</v>
      </c>
      <c r="L12" s="159">
        <v>75</v>
      </c>
      <c r="M12" s="168">
        <f t="shared" si="4"/>
        <v>174.41860465116278</v>
      </c>
      <c r="N12" s="169">
        <v>2</v>
      </c>
      <c r="O12" s="125">
        <v>27</v>
      </c>
      <c r="P12" s="220" t="s">
        <v>165</v>
      </c>
      <c r="Q12" s="169">
        <v>0</v>
      </c>
      <c r="R12" s="302">
        <v>0</v>
      </c>
      <c r="S12" s="165" t="str">
        <f t="shared" si="0"/>
        <v>-</v>
      </c>
      <c r="T12" s="166">
        <v>0</v>
      </c>
      <c r="U12" s="127">
        <v>0</v>
      </c>
      <c r="V12" s="168" t="str">
        <f t="shared" si="10"/>
        <v>-</v>
      </c>
      <c r="W12" s="169">
        <v>147</v>
      </c>
      <c r="X12" s="129">
        <v>193</v>
      </c>
      <c r="Y12" s="165">
        <f t="shared" si="5"/>
        <v>131.29251700680271</v>
      </c>
      <c r="Z12" s="209">
        <v>464</v>
      </c>
      <c r="AA12" s="163">
        <v>355</v>
      </c>
      <c r="AB12" s="165">
        <f t="shared" si="6"/>
        <v>76.508620689655174</v>
      </c>
      <c r="AC12" s="166">
        <v>374</v>
      </c>
      <c r="AD12" s="130">
        <v>274</v>
      </c>
      <c r="AE12" s="165">
        <f t="shared" si="7"/>
        <v>73.262032085561501</v>
      </c>
      <c r="AF12" s="167">
        <v>197</v>
      </c>
      <c r="AG12" s="130">
        <v>165</v>
      </c>
      <c r="AH12" s="165">
        <f t="shared" si="8"/>
        <v>83.756345177664969</v>
      </c>
      <c r="AI12" s="34"/>
      <c r="AJ12" s="38"/>
    </row>
    <row r="13" spans="1:38" s="39" customFormat="1" ht="48.75" customHeight="1" x14ac:dyDescent="0.25">
      <c r="A13" s="134" t="s">
        <v>98</v>
      </c>
      <c r="B13" s="299">
        <v>291</v>
      </c>
      <c r="C13" s="145">
        <v>202</v>
      </c>
      <c r="D13" s="165">
        <f t="shared" si="1"/>
        <v>69.415807560137452</v>
      </c>
      <c r="E13" s="166">
        <v>184</v>
      </c>
      <c r="F13" s="125">
        <v>132</v>
      </c>
      <c r="G13" s="165">
        <f t="shared" si="2"/>
        <v>71.739130434782609</v>
      </c>
      <c r="H13" s="270">
        <f>E13-'статус на початок року'!R13</f>
        <v>42</v>
      </c>
      <c r="I13" s="269">
        <f>F13-'статус на початок року'!S13</f>
        <v>63</v>
      </c>
      <c r="J13" s="165">
        <f t="shared" si="3"/>
        <v>150</v>
      </c>
      <c r="K13" s="167">
        <v>30</v>
      </c>
      <c r="L13" s="159">
        <v>27</v>
      </c>
      <c r="M13" s="168">
        <f t="shared" si="4"/>
        <v>90</v>
      </c>
      <c r="N13" s="169">
        <v>1</v>
      </c>
      <c r="O13" s="125">
        <v>9</v>
      </c>
      <c r="P13" s="220" t="s">
        <v>160</v>
      </c>
      <c r="Q13" s="169">
        <v>0</v>
      </c>
      <c r="R13" s="302">
        <v>3</v>
      </c>
      <c r="S13" s="165" t="str">
        <f t="shared" si="0"/>
        <v>-</v>
      </c>
      <c r="T13" s="166">
        <v>0</v>
      </c>
      <c r="U13" s="127">
        <v>3</v>
      </c>
      <c r="V13" s="227" t="str">
        <f t="shared" si="10"/>
        <v>-</v>
      </c>
      <c r="W13" s="169">
        <v>73</v>
      </c>
      <c r="X13" s="129">
        <v>73</v>
      </c>
      <c r="Y13" s="165">
        <f t="shared" si="5"/>
        <v>100</v>
      </c>
      <c r="Z13" s="209">
        <v>162</v>
      </c>
      <c r="AA13" s="163">
        <v>126</v>
      </c>
      <c r="AB13" s="165">
        <f t="shared" si="6"/>
        <v>77.777777777777771</v>
      </c>
      <c r="AC13" s="166">
        <v>125</v>
      </c>
      <c r="AD13" s="130">
        <v>88</v>
      </c>
      <c r="AE13" s="165">
        <f t="shared" si="7"/>
        <v>70.400000000000006</v>
      </c>
      <c r="AF13" s="167">
        <v>97</v>
      </c>
      <c r="AG13" s="130">
        <v>72</v>
      </c>
      <c r="AH13" s="165">
        <f t="shared" si="8"/>
        <v>74.226804123711347</v>
      </c>
      <c r="AI13" s="34"/>
      <c r="AJ13" s="38"/>
    </row>
    <row r="14" spans="1:38" s="39" customFormat="1" ht="48.75" customHeight="1" thickBot="1" x14ac:dyDescent="0.3">
      <c r="A14" s="135" t="s">
        <v>99</v>
      </c>
      <c r="B14" s="300">
        <v>280</v>
      </c>
      <c r="C14" s="214">
        <v>226</v>
      </c>
      <c r="D14" s="172">
        <f t="shared" si="1"/>
        <v>80.714285714285708</v>
      </c>
      <c r="E14" s="173">
        <v>241</v>
      </c>
      <c r="F14" s="136">
        <v>170</v>
      </c>
      <c r="G14" s="172">
        <f t="shared" si="2"/>
        <v>70.539419087136935</v>
      </c>
      <c r="H14" s="271">
        <f>E14-'статус на початок року'!R14</f>
        <v>64</v>
      </c>
      <c r="I14" s="272">
        <f>F14-'статус на початок року'!S14</f>
        <v>65</v>
      </c>
      <c r="J14" s="172">
        <f t="shared" si="3"/>
        <v>101.5625</v>
      </c>
      <c r="K14" s="174">
        <v>31</v>
      </c>
      <c r="L14" s="196">
        <v>52</v>
      </c>
      <c r="M14" s="176">
        <f t="shared" si="4"/>
        <v>167.74193548387098</v>
      </c>
      <c r="N14" s="177">
        <v>13</v>
      </c>
      <c r="O14" s="136">
        <v>17</v>
      </c>
      <c r="P14" s="172">
        <f t="shared" si="9"/>
        <v>130.76923076923077</v>
      </c>
      <c r="Q14" s="177">
        <v>0</v>
      </c>
      <c r="R14" s="303">
        <v>3</v>
      </c>
      <c r="S14" s="172" t="str">
        <f t="shared" si="0"/>
        <v>-</v>
      </c>
      <c r="T14" s="173">
        <v>0</v>
      </c>
      <c r="U14" s="137">
        <v>0</v>
      </c>
      <c r="V14" s="176" t="str">
        <f t="shared" si="10"/>
        <v>-</v>
      </c>
      <c r="W14" s="177">
        <v>145</v>
      </c>
      <c r="X14" s="175">
        <v>99</v>
      </c>
      <c r="Y14" s="172">
        <f t="shared" si="5"/>
        <v>68.275862068965523</v>
      </c>
      <c r="Z14" s="213">
        <v>191</v>
      </c>
      <c r="AA14" s="199">
        <v>147</v>
      </c>
      <c r="AB14" s="172">
        <f t="shared" si="6"/>
        <v>76.96335078534031</v>
      </c>
      <c r="AC14" s="173">
        <v>158</v>
      </c>
      <c r="AD14" s="179">
        <v>110</v>
      </c>
      <c r="AE14" s="172">
        <f t="shared" si="7"/>
        <v>69.620253164556956</v>
      </c>
      <c r="AF14" s="174">
        <v>94</v>
      </c>
      <c r="AG14" s="179">
        <v>69</v>
      </c>
      <c r="AH14" s="172">
        <f t="shared" si="8"/>
        <v>73.40425531914893</v>
      </c>
      <c r="AI14" s="34"/>
      <c r="AJ14" s="38"/>
    </row>
    <row r="15" spans="1:38" ht="1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232"/>
      <c r="R15" s="232"/>
      <c r="S15" s="23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4:AF5"/>
    <mergeCell ref="AG4:AG5"/>
    <mergeCell ref="AH4:AH5"/>
    <mergeCell ref="AD4:AD5"/>
    <mergeCell ref="AE4:AE5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2:AG2"/>
    <mergeCell ref="T3:V3"/>
    <mergeCell ref="W3:Y3"/>
    <mergeCell ref="Z3:AB3"/>
    <mergeCell ref="AC3:AE3"/>
    <mergeCell ref="AF3:AH3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67"/>
  <sheetViews>
    <sheetView view="pageBreakPreview" zoomScale="71" zoomScaleNormal="75" zoomScaleSheetLayoutView="71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T13" sqref="T13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7.42578125" style="41" customWidth="1"/>
    <col min="5" max="6" width="10" style="41" customWidth="1"/>
    <col min="7" max="7" width="7.42578125" style="41" customWidth="1"/>
    <col min="8" max="9" width="9.85546875" style="41" customWidth="1"/>
    <col min="10" max="10" width="7.4257812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57031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.42578125" style="41" customWidth="1"/>
    <col min="28" max="28" width="7.85546875" style="41" customWidth="1"/>
    <col min="29" max="30" width="12.42578125" style="41" customWidth="1"/>
    <col min="31" max="31" width="8.42578125" style="41" customWidth="1"/>
    <col min="32" max="33" width="12.5703125" style="41" customWidth="1"/>
    <col min="34" max="34" width="9.5703125" style="41" customWidth="1"/>
    <col min="35" max="16384" width="9.42578125" style="41"/>
  </cols>
  <sheetData>
    <row r="1" spans="1:38" s="26" customFormat="1" ht="60" customHeight="1" x14ac:dyDescent="0.25">
      <c r="B1" s="323" t="s">
        <v>122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33"/>
      <c r="U1" s="233"/>
      <c r="V1" s="233"/>
      <c r="W1" s="25"/>
      <c r="X1" s="25"/>
      <c r="Y1" s="25"/>
      <c r="Z1" s="25"/>
      <c r="AA1" s="346" t="s">
        <v>14</v>
      </c>
      <c r="AB1" s="346"/>
      <c r="AC1" s="346"/>
      <c r="AD1" s="346"/>
      <c r="AE1" s="346"/>
      <c r="AF1" s="346"/>
      <c r="AG1" s="346"/>
      <c r="AH1" s="346"/>
    </row>
    <row r="2" spans="1:38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118"/>
      <c r="V2" s="118"/>
      <c r="W2" s="28"/>
      <c r="X2" s="28"/>
      <c r="Y2" s="28"/>
      <c r="Z2" s="28"/>
      <c r="AA2" s="28"/>
      <c r="AB2" s="28"/>
      <c r="AD2" s="339"/>
      <c r="AE2" s="339"/>
      <c r="AF2" s="337" t="s">
        <v>7</v>
      </c>
      <c r="AG2" s="337"/>
      <c r="AH2" s="337"/>
      <c r="AI2" s="51"/>
    </row>
    <row r="3" spans="1:38" s="30" customFormat="1" ht="81.75" customHeight="1" x14ac:dyDescent="0.25">
      <c r="A3" s="340"/>
      <c r="B3" s="343" t="s">
        <v>20</v>
      </c>
      <c r="C3" s="344"/>
      <c r="D3" s="345"/>
      <c r="E3" s="331" t="s">
        <v>81</v>
      </c>
      <c r="F3" s="332"/>
      <c r="G3" s="333"/>
      <c r="H3" s="331" t="s">
        <v>103</v>
      </c>
      <c r="I3" s="332"/>
      <c r="J3" s="333"/>
      <c r="K3" s="338" t="s">
        <v>104</v>
      </c>
      <c r="L3" s="332"/>
      <c r="M3" s="342"/>
      <c r="N3" s="331" t="s">
        <v>9</v>
      </c>
      <c r="O3" s="332"/>
      <c r="P3" s="333"/>
      <c r="Q3" s="331" t="s">
        <v>105</v>
      </c>
      <c r="R3" s="332"/>
      <c r="S3" s="333"/>
      <c r="T3" s="338" t="s">
        <v>10</v>
      </c>
      <c r="U3" s="332"/>
      <c r="V3" s="333"/>
      <c r="W3" s="343" t="s">
        <v>106</v>
      </c>
      <c r="X3" s="344"/>
      <c r="Y3" s="345"/>
      <c r="Z3" s="331" t="s">
        <v>15</v>
      </c>
      <c r="AA3" s="332"/>
      <c r="AB3" s="333"/>
      <c r="AC3" s="331" t="s">
        <v>11</v>
      </c>
      <c r="AD3" s="332"/>
      <c r="AE3" s="333"/>
      <c r="AF3" s="338" t="s">
        <v>12</v>
      </c>
      <c r="AG3" s="332"/>
      <c r="AH3" s="333"/>
    </row>
    <row r="4" spans="1:38" s="31" customFormat="1" ht="19.5" customHeight="1" x14ac:dyDescent="0.25">
      <c r="A4" s="341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15.75" customHeight="1" x14ac:dyDescent="0.25">
      <c r="A5" s="341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1.25" customHeight="1" thickBot="1" x14ac:dyDescent="0.25">
      <c r="A6" s="138" t="s">
        <v>3</v>
      </c>
      <c r="B6" s="139">
        <v>1</v>
      </c>
      <c r="C6" s="140">
        <v>2</v>
      </c>
      <c r="D6" s="141">
        <v>3</v>
      </c>
      <c r="E6" s="142">
        <v>4</v>
      </c>
      <c r="F6" s="140">
        <v>5</v>
      </c>
      <c r="G6" s="141">
        <v>6</v>
      </c>
      <c r="H6" s="139">
        <v>7</v>
      </c>
      <c r="I6" s="251">
        <v>8</v>
      </c>
      <c r="J6" s="252">
        <v>9</v>
      </c>
      <c r="K6" s="143">
        <v>10</v>
      </c>
      <c r="L6" s="140">
        <v>11</v>
      </c>
      <c r="M6" s="144">
        <v>12</v>
      </c>
      <c r="N6" s="142">
        <v>13</v>
      </c>
      <c r="O6" s="140">
        <v>14</v>
      </c>
      <c r="P6" s="141">
        <v>15</v>
      </c>
      <c r="Q6" s="142">
        <v>16</v>
      </c>
      <c r="R6" s="140">
        <v>17</v>
      </c>
      <c r="S6" s="141">
        <v>18</v>
      </c>
      <c r="T6" s="143">
        <v>19</v>
      </c>
      <c r="U6" s="140">
        <v>20</v>
      </c>
      <c r="V6" s="141">
        <v>21</v>
      </c>
      <c r="W6" s="142">
        <v>22</v>
      </c>
      <c r="X6" s="140">
        <v>23</v>
      </c>
      <c r="Y6" s="141">
        <v>24</v>
      </c>
      <c r="Z6" s="142">
        <v>25</v>
      </c>
      <c r="AA6" s="140">
        <v>26</v>
      </c>
      <c r="AB6" s="141">
        <v>27</v>
      </c>
      <c r="AC6" s="142">
        <v>28</v>
      </c>
      <c r="AD6" s="140">
        <v>29</v>
      </c>
      <c r="AE6" s="141">
        <v>30</v>
      </c>
      <c r="AF6" s="143">
        <v>31</v>
      </c>
      <c r="AG6" s="140">
        <v>32</v>
      </c>
      <c r="AH6" s="141">
        <v>33</v>
      </c>
    </row>
    <row r="7" spans="1:38" s="35" customFormat="1" ht="58.5" customHeight="1" thickBot="1" x14ac:dyDescent="0.3">
      <c r="A7" s="148" t="s">
        <v>32</v>
      </c>
      <c r="B7" s="149">
        <f>SUM(B8:B14)</f>
        <v>1868</v>
      </c>
      <c r="C7" s="150">
        <f>SUM(C8:C14)</f>
        <v>1354</v>
      </c>
      <c r="D7" s="151">
        <f>C7*100/B7</f>
        <v>72.483940042826546</v>
      </c>
      <c r="E7" s="152">
        <f>SUM(E8:E14)</f>
        <v>1719</v>
      </c>
      <c r="F7" s="150">
        <f>SUM(F8:F14)</f>
        <v>1265</v>
      </c>
      <c r="G7" s="151">
        <f>F7*100/E7</f>
        <v>73.589296102385106</v>
      </c>
      <c r="H7" s="257">
        <f>SUM(H8:H14)</f>
        <v>340</v>
      </c>
      <c r="I7" s="258">
        <f>SUM(I8:I14)</f>
        <v>392</v>
      </c>
      <c r="J7" s="253">
        <f>I7*100/H7</f>
        <v>115.29411764705883</v>
      </c>
      <c r="K7" s="153">
        <f>SUM(K8:K14)</f>
        <v>72</v>
      </c>
      <c r="L7" s="150">
        <f>SUM(L8:L14)</f>
        <v>113</v>
      </c>
      <c r="M7" s="154">
        <f>L7*100/K7</f>
        <v>156.94444444444446</v>
      </c>
      <c r="N7" s="152">
        <f>SUM(N8:N14)</f>
        <v>30</v>
      </c>
      <c r="O7" s="150">
        <f>SUM(O8:O14)</f>
        <v>82</v>
      </c>
      <c r="P7" s="151">
        <f>O7*100/N7</f>
        <v>273.33333333333331</v>
      </c>
      <c r="Q7" s="152">
        <f>SUM(Q8:Q14)</f>
        <v>0</v>
      </c>
      <c r="R7" s="150">
        <f>SUM(R8:R14)</f>
        <v>11</v>
      </c>
      <c r="S7" s="200" t="str">
        <f t="shared" ref="S7:S14" si="0">IF(ISERROR(R7*100/Q7),"-",(R7*100/Q7))</f>
        <v>-</v>
      </c>
      <c r="T7" s="153">
        <f>SUM(T8:T14)</f>
        <v>0</v>
      </c>
      <c r="U7" s="150">
        <f>SUM(U8:U14)</f>
        <v>2</v>
      </c>
      <c r="V7" s="151" t="s">
        <v>100</v>
      </c>
      <c r="W7" s="152">
        <f>SUM(W8:W14)</f>
        <v>839</v>
      </c>
      <c r="X7" s="150">
        <f>SUM(X8:X14)</f>
        <v>718</v>
      </c>
      <c r="Y7" s="151">
        <f>X7*100/W7</f>
        <v>85.578069129916571</v>
      </c>
      <c r="Z7" s="149">
        <f>SUM(Z8:Z14)</f>
        <v>1271</v>
      </c>
      <c r="AA7" s="202">
        <f>SUM(AA8:AA14)</f>
        <v>979</v>
      </c>
      <c r="AB7" s="151">
        <f>AA7*100/Z7</f>
        <v>77.025963808025182</v>
      </c>
      <c r="AC7" s="152">
        <f>SUM(AC8:AC14)</f>
        <v>1155</v>
      </c>
      <c r="AD7" s="150">
        <f>SUM(AD8:AD14)</f>
        <v>916</v>
      </c>
      <c r="AE7" s="151">
        <f>AD7*100/AC7</f>
        <v>79.307359307359306</v>
      </c>
      <c r="AF7" s="153">
        <f>SUM(AF8:AF14)</f>
        <v>767</v>
      </c>
      <c r="AG7" s="150">
        <f>SUM(AG8:AG14)</f>
        <v>656</v>
      </c>
      <c r="AH7" s="151">
        <f>AG7*100/AF7</f>
        <v>85.528031290743158</v>
      </c>
      <c r="AI7" s="34"/>
      <c r="AL7" s="39"/>
    </row>
    <row r="8" spans="1:38" s="39" customFormat="1" ht="45.75" customHeight="1" x14ac:dyDescent="0.25">
      <c r="A8" s="133" t="s">
        <v>93</v>
      </c>
      <c r="B8" s="155">
        <v>163</v>
      </c>
      <c r="C8" s="145">
        <v>181</v>
      </c>
      <c r="D8" s="156">
        <f t="shared" ref="D8:D14" si="1">C8*100/B8</f>
        <v>111.04294478527608</v>
      </c>
      <c r="E8" s="157">
        <v>154</v>
      </c>
      <c r="F8" s="145">
        <v>170</v>
      </c>
      <c r="G8" s="156">
        <f t="shared" ref="G8:G14" si="2">F8*100/E8</f>
        <v>110.3896103896104</v>
      </c>
      <c r="H8" s="259">
        <f>E8-'статус на початок року'!B8</f>
        <v>36</v>
      </c>
      <c r="I8" s="260">
        <f>F8-'статус на початок року'!C8</f>
        <v>56</v>
      </c>
      <c r="J8" s="254">
        <f t="shared" ref="J8:J14" si="3">IF(ISERROR(I8*100/H8),"-",(I8*100/H8))</f>
        <v>155.55555555555554</v>
      </c>
      <c r="K8" s="158">
        <v>9</v>
      </c>
      <c r="L8" s="159">
        <v>25</v>
      </c>
      <c r="M8" s="304" t="s">
        <v>134</v>
      </c>
      <c r="N8" s="161">
        <v>3</v>
      </c>
      <c r="O8" s="159">
        <v>14</v>
      </c>
      <c r="P8" s="304" t="s">
        <v>135</v>
      </c>
      <c r="Q8" s="161">
        <v>0</v>
      </c>
      <c r="R8" s="159">
        <v>0</v>
      </c>
      <c r="S8" s="220" t="str">
        <f t="shared" si="0"/>
        <v>-</v>
      </c>
      <c r="T8" s="162">
        <v>0</v>
      </c>
      <c r="U8" s="146">
        <v>0</v>
      </c>
      <c r="V8" s="156" t="str">
        <f t="shared" ref="V8:V14" si="4">IF(ISERROR(U8*100/T8),"-",(U8*100/T8))</f>
        <v>-</v>
      </c>
      <c r="W8" s="161">
        <v>76</v>
      </c>
      <c r="X8" s="146">
        <v>103</v>
      </c>
      <c r="Y8" s="156">
        <f t="shared" ref="Y8:Y14" si="5">X8*100/W8</f>
        <v>135.52631578947367</v>
      </c>
      <c r="Z8" s="209">
        <v>103</v>
      </c>
      <c r="AA8" s="203">
        <v>124</v>
      </c>
      <c r="AB8" s="156">
        <f t="shared" ref="AB8:AB14" si="6">AA8*100/Z8</f>
        <v>120.3883495145631</v>
      </c>
      <c r="AC8" s="157">
        <v>97</v>
      </c>
      <c r="AD8" s="147">
        <v>121</v>
      </c>
      <c r="AE8" s="156">
        <f t="shared" ref="AE8:AE14" si="7">AD8*100/AC8</f>
        <v>124.74226804123711</v>
      </c>
      <c r="AF8" s="158">
        <v>55</v>
      </c>
      <c r="AG8" s="185">
        <v>74</v>
      </c>
      <c r="AH8" s="156">
        <f t="shared" ref="AH8:AH14" si="8">AG8*100/AF8</f>
        <v>134.54545454545453</v>
      </c>
      <c r="AI8" s="34"/>
      <c r="AJ8" s="38"/>
    </row>
    <row r="9" spans="1:38" s="40" customFormat="1" ht="45.75" customHeight="1" x14ac:dyDescent="0.25">
      <c r="A9" s="134" t="s">
        <v>94</v>
      </c>
      <c r="B9" s="164">
        <v>171</v>
      </c>
      <c r="C9" s="145">
        <v>175</v>
      </c>
      <c r="D9" s="165">
        <f t="shared" si="1"/>
        <v>102.3391812865497</v>
      </c>
      <c r="E9" s="166">
        <v>166</v>
      </c>
      <c r="F9" s="124">
        <v>164</v>
      </c>
      <c r="G9" s="165">
        <f t="shared" si="2"/>
        <v>98.795180722891573</v>
      </c>
      <c r="H9" s="261">
        <f>E9-'статус на початок року'!B9</f>
        <v>38</v>
      </c>
      <c r="I9" s="260">
        <f>F9-'статус на початок року'!C9</f>
        <v>48</v>
      </c>
      <c r="J9" s="255">
        <f t="shared" si="3"/>
        <v>126.31578947368421</v>
      </c>
      <c r="K9" s="167">
        <v>10</v>
      </c>
      <c r="L9" s="159">
        <v>11</v>
      </c>
      <c r="M9" s="168">
        <f t="shared" ref="M9:M14" si="9">IF(ISERROR(L9*100/K9),"-",(L9*100/K9))</f>
        <v>110</v>
      </c>
      <c r="N9" s="169">
        <v>3</v>
      </c>
      <c r="O9" s="129">
        <v>1</v>
      </c>
      <c r="P9" s="165">
        <f t="shared" ref="P9:P14" si="10">IF(ISERROR(O9*100/N9),"-",(O9*100/N9))</f>
        <v>33.333333333333336</v>
      </c>
      <c r="Q9" s="169">
        <v>0</v>
      </c>
      <c r="R9" s="129">
        <v>3</v>
      </c>
      <c r="S9" s="165" t="str">
        <f t="shared" si="0"/>
        <v>-</v>
      </c>
      <c r="T9" s="170">
        <v>0</v>
      </c>
      <c r="U9" s="128">
        <v>0</v>
      </c>
      <c r="V9" s="165" t="str">
        <f t="shared" si="4"/>
        <v>-</v>
      </c>
      <c r="W9" s="169">
        <v>84</v>
      </c>
      <c r="X9" s="128">
        <v>94</v>
      </c>
      <c r="Y9" s="165">
        <f t="shared" si="5"/>
        <v>111.9047619047619</v>
      </c>
      <c r="Z9" s="209">
        <v>116</v>
      </c>
      <c r="AA9" s="203">
        <v>139</v>
      </c>
      <c r="AB9" s="165">
        <f t="shared" si="6"/>
        <v>119.82758620689656</v>
      </c>
      <c r="AC9" s="166">
        <v>113</v>
      </c>
      <c r="AD9" s="128">
        <v>129</v>
      </c>
      <c r="AE9" s="165">
        <f t="shared" si="7"/>
        <v>114.15929203539822</v>
      </c>
      <c r="AF9" s="167">
        <v>70</v>
      </c>
      <c r="AG9" s="126">
        <v>92</v>
      </c>
      <c r="AH9" s="165">
        <f t="shared" si="8"/>
        <v>131.42857142857142</v>
      </c>
      <c r="AI9" s="34"/>
      <c r="AJ9" s="38"/>
    </row>
    <row r="10" spans="1:38" s="39" customFormat="1" ht="45.75" customHeight="1" x14ac:dyDescent="0.25">
      <c r="A10" s="134" t="s">
        <v>95</v>
      </c>
      <c r="B10" s="164">
        <v>694</v>
      </c>
      <c r="C10" s="145">
        <v>394</v>
      </c>
      <c r="D10" s="165">
        <f t="shared" si="1"/>
        <v>56.772334293948127</v>
      </c>
      <c r="E10" s="166">
        <v>597</v>
      </c>
      <c r="F10" s="125">
        <v>365</v>
      </c>
      <c r="G10" s="165">
        <f t="shared" si="2"/>
        <v>61.139028475711896</v>
      </c>
      <c r="H10" s="261">
        <f>E10-'статус на початок року'!B10</f>
        <v>119</v>
      </c>
      <c r="I10" s="260">
        <f>F10-'статус на початок року'!C10</f>
        <v>110</v>
      </c>
      <c r="J10" s="255">
        <f t="shared" si="3"/>
        <v>92.436974789915965</v>
      </c>
      <c r="K10" s="167">
        <v>20</v>
      </c>
      <c r="L10" s="159">
        <v>29</v>
      </c>
      <c r="M10" s="168">
        <f t="shared" si="9"/>
        <v>145</v>
      </c>
      <c r="N10" s="169">
        <v>19</v>
      </c>
      <c r="O10" s="129">
        <v>28</v>
      </c>
      <c r="P10" s="165">
        <f t="shared" si="10"/>
        <v>147.36842105263159</v>
      </c>
      <c r="Q10" s="169">
        <v>0</v>
      </c>
      <c r="R10" s="129">
        <v>4</v>
      </c>
      <c r="S10" s="165" t="str">
        <f t="shared" si="0"/>
        <v>-</v>
      </c>
      <c r="T10" s="170">
        <v>0</v>
      </c>
      <c r="U10" s="127">
        <v>0</v>
      </c>
      <c r="V10" s="220" t="str">
        <f t="shared" si="4"/>
        <v>-</v>
      </c>
      <c r="W10" s="169">
        <v>337</v>
      </c>
      <c r="X10" s="127">
        <v>210</v>
      </c>
      <c r="Y10" s="165">
        <f t="shared" si="5"/>
        <v>62.314540059347181</v>
      </c>
      <c r="Z10" s="209">
        <v>467</v>
      </c>
      <c r="AA10" s="203">
        <v>273</v>
      </c>
      <c r="AB10" s="165">
        <f t="shared" si="6"/>
        <v>58.458244111349039</v>
      </c>
      <c r="AC10" s="166">
        <v>390</v>
      </c>
      <c r="AD10" s="128">
        <v>250</v>
      </c>
      <c r="AE10" s="165">
        <f t="shared" si="7"/>
        <v>64.102564102564102</v>
      </c>
      <c r="AF10" s="167">
        <v>273</v>
      </c>
      <c r="AG10" s="126">
        <v>194</v>
      </c>
      <c r="AH10" s="165">
        <f t="shared" si="8"/>
        <v>71.062271062271066</v>
      </c>
      <c r="AI10" s="34"/>
      <c r="AJ10" s="38"/>
    </row>
    <row r="11" spans="1:38" s="39" customFormat="1" ht="45.75" customHeight="1" x14ac:dyDescent="0.25">
      <c r="A11" s="134" t="s">
        <v>96</v>
      </c>
      <c r="B11" s="164">
        <v>265</v>
      </c>
      <c r="C11" s="145">
        <v>169</v>
      </c>
      <c r="D11" s="165">
        <f t="shared" si="1"/>
        <v>63.773584905660378</v>
      </c>
      <c r="E11" s="166">
        <v>257</v>
      </c>
      <c r="F11" s="125">
        <v>159</v>
      </c>
      <c r="G11" s="165">
        <f t="shared" si="2"/>
        <v>61.867704280155642</v>
      </c>
      <c r="H11" s="261">
        <f>E11-'статус на початок року'!B11</f>
        <v>46</v>
      </c>
      <c r="I11" s="260">
        <f>F11-'статус на початок року'!C11</f>
        <v>46</v>
      </c>
      <c r="J11" s="255">
        <f t="shared" si="3"/>
        <v>100</v>
      </c>
      <c r="K11" s="167">
        <v>10</v>
      </c>
      <c r="L11" s="159">
        <v>10</v>
      </c>
      <c r="M11" s="168">
        <f t="shared" si="9"/>
        <v>100</v>
      </c>
      <c r="N11" s="169">
        <v>0</v>
      </c>
      <c r="O11" s="129">
        <v>10</v>
      </c>
      <c r="P11" s="165" t="str">
        <f t="shared" si="10"/>
        <v>-</v>
      </c>
      <c r="Q11" s="169">
        <v>0</v>
      </c>
      <c r="R11" s="129">
        <v>3</v>
      </c>
      <c r="S11" s="165" t="str">
        <f t="shared" si="0"/>
        <v>-</v>
      </c>
      <c r="T11" s="170">
        <v>0</v>
      </c>
      <c r="U11" s="127">
        <v>0</v>
      </c>
      <c r="V11" s="165" t="str">
        <f t="shared" si="4"/>
        <v>-</v>
      </c>
      <c r="W11" s="169">
        <v>143</v>
      </c>
      <c r="X11" s="127">
        <v>93</v>
      </c>
      <c r="Y11" s="165">
        <f t="shared" si="5"/>
        <v>65.03496503496504</v>
      </c>
      <c r="Z11" s="209">
        <v>186</v>
      </c>
      <c r="AA11" s="203">
        <v>126</v>
      </c>
      <c r="AB11" s="165">
        <f t="shared" si="6"/>
        <v>67.741935483870961</v>
      </c>
      <c r="AC11" s="166">
        <v>180</v>
      </c>
      <c r="AD11" s="128">
        <v>120</v>
      </c>
      <c r="AE11" s="165">
        <f t="shared" si="7"/>
        <v>66.666666666666671</v>
      </c>
      <c r="AF11" s="167">
        <v>121</v>
      </c>
      <c r="AG11" s="126">
        <v>91</v>
      </c>
      <c r="AH11" s="165">
        <f t="shared" si="8"/>
        <v>75.206611570247929</v>
      </c>
      <c r="AI11" s="34"/>
      <c r="AJ11" s="38"/>
    </row>
    <row r="12" spans="1:38" s="39" customFormat="1" ht="45.75" customHeight="1" x14ac:dyDescent="0.25">
      <c r="A12" s="134" t="s">
        <v>97</v>
      </c>
      <c r="B12" s="164">
        <v>312</v>
      </c>
      <c r="C12" s="145">
        <v>223</v>
      </c>
      <c r="D12" s="165">
        <f t="shared" si="1"/>
        <v>71.474358974358978</v>
      </c>
      <c r="E12" s="166">
        <v>296</v>
      </c>
      <c r="F12" s="125">
        <v>211</v>
      </c>
      <c r="G12" s="165">
        <f t="shared" si="2"/>
        <v>71.28378378378379</v>
      </c>
      <c r="H12" s="261">
        <f>E12-'статус на початок року'!B12</f>
        <v>40</v>
      </c>
      <c r="I12" s="260">
        <f>F12-'статус на початок року'!C12</f>
        <v>55</v>
      </c>
      <c r="J12" s="255">
        <f t="shared" si="3"/>
        <v>137.5</v>
      </c>
      <c r="K12" s="167">
        <v>11</v>
      </c>
      <c r="L12" s="159">
        <v>13</v>
      </c>
      <c r="M12" s="168">
        <f t="shared" si="9"/>
        <v>118.18181818181819</v>
      </c>
      <c r="N12" s="169">
        <v>1</v>
      </c>
      <c r="O12" s="129">
        <v>16</v>
      </c>
      <c r="P12" s="220" t="s">
        <v>136</v>
      </c>
      <c r="Q12" s="169">
        <v>0</v>
      </c>
      <c r="R12" s="129">
        <v>0</v>
      </c>
      <c r="S12" s="165" t="str">
        <f t="shared" si="0"/>
        <v>-</v>
      </c>
      <c r="T12" s="170">
        <v>0</v>
      </c>
      <c r="U12" s="127">
        <v>0</v>
      </c>
      <c r="V12" s="165" t="str">
        <f t="shared" si="4"/>
        <v>-</v>
      </c>
      <c r="W12" s="169">
        <v>70</v>
      </c>
      <c r="X12" s="127">
        <v>99</v>
      </c>
      <c r="Y12" s="165">
        <f t="shared" si="5"/>
        <v>141.42857142857142</v>
      </c>
      <c r="Z12" s="209">
        <v>222</v>
      </c>
      <c r="AA12" s="203">
        <v>164</v>
      </c>
      <c r="AB12" s="165">
        <f t="shared" si="6"/>
        <v>73.873873873873876</v>
      </c>
      <c r="AC12" s="166">
        <v>211</v>
      </c>
      <c r="AD12" s="128">
        <v>156</v>
      </c>
      <c r="AE12" s="165">
        <f t="shared" si="7"/>
        <v>73.93364928909952</v>
      </c>
      <c r="AF12" s="167">
        <v>125</v>
      </c>
      <c r="AG12" s="126">
        <v>101</v>
      </c>
      <c r="AH12" s="165">
        <f t="shared" si="8"/>
        <v>80.8</v>
      </c>
      <c r="AI12" s="34"/>
      <c r="AJ12" s="38"/>
    </row>
    <row r="13" spans="1:38" s="39" customFormat="1" ht="45.75" customHeight="1" x14ac:dyDescent="0.25">
      <c r="A13" s="134" t="s">
        <v>98</v>
      </c>
      <c r="B13" s="164">
        <v>127</v>
      </c>
      <c r="C13" s="145">
        <v>117</v>
      </c>
      <c r="D13" s="165">
        <f t="shared" si="1"/>
        <v>92.125984251968504</v>
      </c>
      <c r="E13" s="166">
        <v>116</v>
      </c>
      <c r="F13" s="125">
        <v>105</v>
      </c>
      <c r="G13" s="165">
        <f t="shared" si="2"/>
        <v>90.517241379310349</v>
      </c>
      <c r="H13" s="261">
        <f>E13-'статус на початок року'!B13</f>
        <v>31</v>
      </c>
      <c r="I13" s="260">
        <f>F13-'статус на початок року'!C13</f>
        <v>49</v>
      </c>
      <c r="J13" s="255">
        <f t="shared" si="3"/>
        <v>158.06451612903226</v>
      </c>
      <c r="K13" s="167">
        <v>7</v>
      </c>
      <c r="L13" s="159">
        <v>14</v>
      </c>
      <c r="M13" s="168">
        <f t="shared" si="9"/>
        <v>200</v>
      </c>
      <c r="N13" s="169">
        <v>0</v>
      </c>
      <c r="O13" s="129">
        <v>5</v>
      </c>
      <c r="P13" s="165" t="str">
        <f t="shared" si="10"/>
        <v>-</v>
      </c>
      <c r="Q13" s="169">
        <v>0</v>
      </c>
      <c r="R13" s="129">
        <v>0</v>
      </c>
      <c r="S13" s="165" t="str">
        <f t="shared" si="0"/>
        <v>-</v>
      </c>
      <c r="T13" s="170">
        <v>0</v>
      </c>
      <c r="U13" s="127">
        <v>2</v>
      </c>
      <c r="V13" s="220" t="str">
        <f t="shared" si="4"/>
        <v>-</v>
      </c>
      <c r="W13" s="169">
        <v>54</v>
      </c>
      <c r="X13" s="127">
        <v>66</v>
      </c>
      <c r="Y13" s="165">
        <f t="shared" si="5"/>
        <v>122.22222222222223</v>
      </c>
      <c r="Z13" s="209">
        <v>86</v>
      </c>
      <c r="AA13" s="203">
        <v>81</v>
      </c>
      <c r="AB13" s="165">
        <f t="shared" si="6"/>
        <v>94.186046511627907</v>
      </c>
      <c r="AC13" s="166">
        <v>76</v>
      </c>
      <c r="AD13" s="128">
        <v>72</v>
      </c>
      <c r="AE13" s="165">
        <f t="shared" si="7"/>
        <v>94.736842105263165</v>
      </c>
      <c r="AF13" s="167">
        <v>59</v>
      </c>
      <c r="AG13" s="126">
        <v>65</v>
      </c>
      <c r="AH13" s="165">
        <f t="shared" si="8"/>
        <v>110.16949152542372</v>
      </c>
      <c r="AI13" s="34"/>
      <c r="AJ13" s="38"/>
    </row>
    <row r="14" spans="1:38" s="39" customFormat="1" ht="45.75" customHeight="1" thickBot="1" x14ac:dyDescent="0.3">
      <c r="A14" s="135" t="s">
        <v>99</v>
      </c>
      <c r="B14" s="171">
        <v>136</v>
      </c>
      <c r="C14" s="214">
        <v>95</v>
      </c>
      <c r="D14" s="172">
        <f t="shared" si="1"/>
        <v>69.852941176470594</v>
      </c>
      <c r="E14" s="173">
        <v>133</v>
      </c>
      <c r="F14" s="136">
        <v>91</v>
      </c>
      <c r="G14" s="172">
        <f t="shared" si="2"/>
        <v>68.421052631578945</v>
      </c>
      <c r="H14" s="262">
        <f>E14-'статус на початок року'!B14</f>
        <v>30</v>
      </c>
      <c r="I14" s="263">
        <f>F14-'статус на початок року'!C14</f>
        <v>28</v>
      </c>
      <c r="J14" s="256">
        <f t="shared" si="3"/>
        <v>93.333333333333329</v>
      </c>
      <c r="K14" s="174">
        <v>5</v>
      </c>
      <c r="L14" s="196">
        <v>11</v>
      </c>
      <c r="M14" s="176">
        <f t="shared" si="9"/>
        <v>220</v>
      </c>
      <c r="N14" s="177">
        <v>4</v>
      </c>
      <c r="O14" s="175">
        <v>8</v>
      </c>
      <c r="P14" s="172">
        <f t="shared" si="10"/>
        <v>200</v>
      </c>
      <c r="Q14" s="177">
        <v>0</v>
      </c>
      <c r="R14" s="175">
        <v>1</v>
      </c>
      <c r="S14" s="172" t="str">
        <f t="shared" si="0"/>
        <v>-</v>
      </c>
      <c r="T14" s="178">
        <v>0</v>
      </c>
      <c r="U14" s="137">
        <v>0</v>
      </c>
      <c r="V14" s="172" t="str">
        <f t="shared" si="4"/>
        <v>-</v>
      </c>
      <c r="W14" s="177">
        <v>75</v>
      </c>
      <c r="X14" s="137">
        <v>53</v>
      </c>
      <c r="Y14" s="172">
        <f t="shared" si="5"/>
        <v>70.666666666666671</v>
      </c>
      <c r="Z14" s="213">
        <v>91</v>
      </c>
      <c r="AA14" s="225">
        <v>72</v>
      </c>
      <c r="AB14" s="172">
        <f t="shared" si="6"/>
        <v>79.120879120879124</v>
      </c>
      <c r="AC14" s="173">
        <v>88</v>
      </c>
      <c r="AD14" s="187">
        <v>68</v>
      </c>
      <c r="AE14" s="172">
        <f t="shared" si="7"/>
        <v>77.272727272727266</v>
      </c>
      <c r="AF14" s="174">
        <v>64</v>
      </c>
      <c r="AG14" s="186">
        <v>39</v>
      </c>
      <c r="AH14" s="172">
        <f t="shared" si="8"/>
        <v>60.9375</v>
      </c>
      <c r="AI14" s="34"/>
      <c r="AJ14" s="38"/>
    </row>
    <row r="15" spans="1:38" ht="66.7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A1:AH1"/>
    <mergeCell ref="W3:Y3"/>
    <mergeCell ref="Z3:AB3"/>
    <mergeCell ref="AC3:AE3"/>
    <mergeCell ref="B4:B5"/>
    <mergeCell ref="C4:C5"/>
    <mergeCell ref="D4:D5"/>
    <mergeCell ref="E4:E5"/>
    <mergeCell ref="F4:F5"/>
    <mergeCell ref="W4:W5"/>
    <mergeCell ref="X4:X5"/>
    <mergeCell ref="Y4:Y5"/>
    <mergeCell ref="AC4:AC5"/>
    <mergeCell ref="Z4:Z5"/>
    <mergeCell ref="AA4:AA5"/>
    <mergeCell ref="AB4:AB5"/>
    <mergeCell ref="A3:A5"/>
    <mergeCell ref="E3:G3"/>
    <mergeCell ref="K3:M3"/>
    <mergeCell ref="N3:P3"/>
    <mergeCell ref="T3:V3"/>
    <mergeCell ref="O4:O5"/>
    <mergeCell ref="P4:P5"/>
    <mergeCell ref="B3:D3"/>
    <mergeCell ref="Q4:Q5"/>
    <mergeCell ref="R4:R5"/>
    <mergeCell ref="S4:S5"/>
    <mergeCell ref="AD4:AD5"/>
    <mergeCell ref="AE4:AE5"/>
    <mergeCell ref="AF2:AH2"/>
    <mergeCell ref="AF3:AH3"/>
    <mergeCell ref="AF4:AF5"/>
    <mergeCell ref="AG4:AG5"/>
    <mergeCell ref="AH4:AH5"/>
    <mergeCell ref="AD2:AE2"/>
    <mergeCell ref="B1:S1"/>
    <mergeCell ref="P2:S2"/>
    <mergeCell ref="C15:V15"/>
    <mergeCell ref="T4:T5"/>
    <mergeCell ref="L4:L5"/>
    <mergeCell ref="M4:M5"/>
    <mergeCell ref="U4:U5"/>
    <mergeCell ref="V4:V5"/>
    <mergeCell ref="G4:G5"/>
    <mergeCell ref="K4:K5"/>
    <mergeCell ref="N4:N5"/>
    <mergeCell ref="H3:J3"/>
    <mergeCell ref="H4:H5"/>
    <mergeCell ref="I4:I5"/>
    <mergeCell ref="J4:J5"/>
    <mergeCell ref="Q3:S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67"/>
  <sheetViews>
    <sheetView view="pageBreakPreview" zoomScale="89" zoomScaleNormal="75" zoomScaleSheetLayoutView="89" workbookViewId="0">
      <pane xSplit="1" ySplit="6" topLeftCell="M7" activePane="bottomRight" state="frozen"/>
      <selection activeCell="A4" sqref="A4:A6"/>
      <selection pane="topRight" activeCell="A4" sqref="A4:A6"/>
      <selection pane="bottomLeft" activeCell="A4" sqref="A4:A6"/>
      <selection pane="bottomRight" activeCell="AD12" sqref="AD12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5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0.42578125" style="41" customWidth="1"/>
    <col min="12" max="12" width="11" style="75" customWidth="1"/>
    <col min="13" max="13" width="7.42578125" style="41" customWidth="1"/>
    <col min="14" max="14" width="8.5703125" style="41" customWidth="1"/>
    <col min="15" max="15" width="9.42578125" style="41" customWidth="1"/>
    <col min="16" max="16" width="7.42578125" style="41" customWidth="1"/>
    <col min="17" max="18" width="9.42578125" style="41" customWidth="1"/>
    <col min="19" max="19" width="9" style="41" customWidth="1"/>
    <col min="20" max="21" width="10.5703125" style="41" customWidth="1"/>
    <col min="22" max="22" width="9.28515625" style="41" customWidth="1"/>
    <col min="23" max="23" width="10" style="41" customWidth="1"/>
    <col min="24" max="24" width="9.42578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30" width="10.5703125" style="41" customWidth="1"/>
    <col min="31" max="31" width="8.42578125" style="41" customWidth="1"/>
    <col min="32" max="33" width="9.5703125" style="41" customWidth="1"/>
    <col min="34" max="34" width="8.42578125" style="41" customWidth="1"/>
    <col min="35" max="16384" width="9.42578125" style="41"/>
  </cols>
  <sheetData>
    <row r="1" spans="1:41" s="26" customFormat="1" ht="60" customHeight="1" x14ac:dyDescent="0.35">
      <c r="B1" s="323" t="s">
        <v>133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31"/>
      <c r="U1" s="231"/>
      <c r="V1" s="231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39"/>
      <c r="AH1" s="339"/>
      <c r="AI1" s="44"/>
      <c r="AK1" s="63" t="s">
        <v>14</v>
      </c>
    </row>
    <row r="2" spans="1:41" s="29" customFormat="1" ht="14.25" customHeight="1" thickBot="1" x14ac:dyDescent="0.3">
      <c r="A2" s="27"/>
      <c r="B2" s="27"/>
      <c r="C2" s="72"/>
      <c r="D2" s="27"/>
      <c r="E2" s="27"/>
      <c r="F2" s="27"/>
      <c r="G2" s="27"/>
      <c r="H2" s="28"/>
      <c r="I2" s="28"/>
      <c r="J2" s="28"/>
      <c r="K2" s="27"/>
      <c r="L2" s="72"/>
      <c r="M2" s="27"/>
      <c r="N2" s="27"/>
      <c r="O2" s="27"/>
      <c r="P2" s="27"/>
      <c r="Q2" s="27"/>
      <c r="R2" s="27"/>
      <c r="S2" s="51" t="s">
        <v>7</v>
      </c>
      <c r="T2" s="51"/>
      <c r="U2" s="51"/>
      <c r="V2" s="51"/>
      <c r="W2" s="51"/>
      <c r="X2" s="27"/>
      <c r="Y2" s="27"/>
      <c r="Z2" s="28"/>
      <c r="AA2" s="28"/>
      <c r="AB2" s="28"/>
      <c r="AC2" s="28"/>
      <c r="AD2" s="28"/>
      <c r="AE2" s="28"/>
      <c r="AG2" s="356"/>
      <c r="AH2" s="356"/>
      <c r="AI2" s="355"/>
      <c r="AJ2" s="355"/>
      <c r="AK2" s="51" t="s">
        <v>7</v>
      </c>
      <c r="AL2" s="51"/>
    </row>
    <row r="3" spans="1:41" s="30" customFormat="1" ht="68.099999999999994" customHeight="1" thickBot="1" x14ac:dyDescent="0.3">
      <c r="A3" s="423"/>
      <c r="B3" s="424" t="s">
        <v>20</v>
      </c>
      <c r="C3" s="424"/>
      <c r="D3" s="424"/>
      <c r="E3" s="424" t="s">
        <v>21</v>
      </c>
      <c r="F3" s="424"/>
      <c r="G3" s="424"/>
      <c r="H3" s="403" t="s">
        <v>103</v>
      </c>
      <c r="I3" s="404"/>
      <c r="J3" s="405"/>
      <c r="K3" s="424" t="s">
        <v>13</v>
      </c>
      <c r="L3" s="424"/>
      <c r="M3" s="424"/>
      <c r="N3" s="420" t="s">
        <v>75</v>
      </c>
      <c r="O3" s="421"/>
      <c r="P3" s="422"/>
      <c r="Q3" s="424" t="s">
        <v>9</v>
      </c>
      <c r="R3" s="424"/>
      <c r="S3" s="424"/>
      <c r="T3" s="403" t="s">
        <v>105</v>
      </c>
      <c r="U3" s="404"/>
      <c r="V3" s="405"/>
      <c r="W3" s="424" t="s">
        <v>10</v>
      </c>
      <c r="X3" s="424"/>
      <c r="Y3" s="424"/>
      <c r="Z3" s="425" t="s">
        <v>8</v>
      </c>
      <c r="AA3" s="426"/>
      <c r="AB3" s="427"/>
      <c r="AC3" s="424" t="s">
        <v>15</v>
      </c>
      <c r="AD3" s="424"/>
      <c r="AE3" s="424"/>
      <c r="AF3" s="424" t="s">
        <v>11</v>
      </c>
      <c r="AG3" s="424"/>
      <c r="AH3" s="424"/>
      <c r="AI3" s="424" t="s">
        <v>12</v>
      </c>
      <c r="AJ3" s="424"/>
      <c r="AK3" s="424"/>
    </row>
    <row r="4" spans="1:41" s="31" customFormat="1" ht="19.5" customHeight="1" x14ac:dyDescent="0.25">
      <c r="A4" s="423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  <c r="AI4" s="326" t="s">
        <v>92</v>
      </c>
      <c r="AJ4" s="335" t="s">
        <v>132</v>
      </c>
      <c r="AK4" s="428" t="s">
        <v>2</v>
      </c>
    </row>
    <row r="5" spans="1:41" s="31" customFormat="1" ht="15.75" customHeight="1" thickBot="1" x14ac:dyDescent="0.3">
      <c r="A5" s="423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  <c r="AI5" s="326"/>
      <c r="AJ5" s="335"/>
      <c r="AK5" s="428"/>
    </row>
    <row r="6" spans="1:41" s="47" customFormat="1" ht="11.25" customHeight="1" thickBot="1" x14ac:dyDescent="0.25">
      <c r="A6" s="45" t="s">
        <v>3</v>
      </c>
      <c r="B6" s="73">
        <v>1</v>
      </c>
      <c r="C6" s="73">
        <v>2</v>
      </c>
      <c r="D6" s="46">
        <v>3</v>
      </c>
      <c r="E6" s="46">
        <v>4</v>
      </c>
      <c r="F6" s="46">
        <v>5</v>
      </c>
      <c r="G6" s="46">
        <v>6</v>
      </c>
      <c r="H6" s="239">
        <v>7</v>
      </c>
      <c r="I6" s="237">
        <v>8</v>
      </c>
      <c r="J6" s="238">
        <v>9</v>
      </c>
      <c r="K6" s="46">
        <v>7</v>
      </c>
      <c r="L6" s="73">
        <v>8</v>
      </c>
      <c r="M6" s="46">
        <v>9</v>
      </c>
      <c r="N6" s="114"/>
      <c r="O6" s="114"/>
      <c r="P6" s="114"/>
      <c r="Q6" s="46">
        <v>10</v>
      </c>
      <c r="R6" s="46">
        <v>11</v>
      </c>
      <c r="S6" s="46">
        <v>12</v>
      </c>
      <c r="T6" s="239">
        <v>16</v>
      </c>
      <c r="U6" s="237">
        <v>17</v>
      </c>
      <c r="V6" s="238">
        <v>18</v>
      </c>
      <c r="W6" s="46">
        <v>13</v>
      </c>
      <c r="X6" s="46">
        <v>14</v>
      </c>
      <c r="Y6" s="46">
        <v>15</v>
      </c>
      <c r="Z6" s="46">
        <v>16</v>
      </c>
      <c r="AA6" s="46">
        <v>17</v>
      </c>
      <c r="AB6" s="46">
        <v>18</v>
      </c>
      <c r="AC6" s="73">
        <v>19</v>
      </c>
      <c r="AD6" s="46">
        <v>20</v>
      </c>
      <c r="AE6" s="46">
        <v>21</v>
      </c>
      <c r="AF6" s="46">
        <v>22</v>
      </c>
      <c r="AG6" s="46">
        <v>23</v>
      </c>
      <c r="AH6" s="46">
        <v>24</v>
      </c>
      <c r="AI6" s="46">
        <v>25</v>
      </c>
      <c r="AJ6" s="46">
        <v>26</v>
      </c>
      <c r="AK6" s="46">
        <v>27</v>
      </c>
    </row>
    <row r="7" spans="1:41" s="35" customFormat="1" ht="54" customHeight="1" thickBot="1" x14ac:dyDescent="0.3">
      <c r="A7" s="212" t="s">
        <v>32</v>
      </c>
      <c r="B7" s="221">
        <f t="shared" ref="B7:X7" si="0">SUM(B8:B14)</f>
        <v>8839</v>
      </c>
      <c r="C7" s="221">
        <f t="shared" si="0"/>
        <v>6466</v>
      </c>
      <c r="D7" s="33">
        <f>C7*100/B7</f>
        <v>73.153071614436016</v>
      </c>
      <c r="E7" s="221">
        <f t="shared" si="0"/>
        <v>6559</v>
      </c>
      <c r="F7" s="221">
        <f t="shared" si="0"/>
        <v>4577</v>
      </c>
      <c r="G7" s="33">
        <f>F7*100/E7</f>
        <v>69.781978960207354</v>
      </c>
      <c r="H7" s="152">
        <f>SUM(H8:H14)</f>
        <v>1412</v>
      </c>
      <c r="I7" s="150">
        <f>SUM(I8:I14)</f>
        <v>1635</v>
      </c>
      <c r="J7" s="151">
        <f>I7*100/H7</f>
        <v>115.79320113314448</v>
      </c>
      <c r="K7" s="221">
        <f t="shared" si="0"/>
        <v>747</v>
      </c>
      <c r="L7" s="221">
        <f t="shared" si="0"/>
        <v>1052</v>
      </c>
      <c r="M7" s="33">
        <f>L7*100/K7</f>
        <v>140.82998661311913</v>
      </c>
      <c r="N7" s="115">
        <f t="shared" si="0"/>
        <v>519</v>
      </c>
      <c r="O7" s="115">
        <f t="shared" si="0"/>
        <v>740</v>
      </c>
      <c r="P7" s="116"/>
      <c r="Q7" s="221">
        <f t="shared" si="0"/>
        <v>241</v>
      </c>
      <c r="R7" s="221">
        <f t="shared" si="0"/>
        <v>497</v>
      </c>
      <c r="S7" s="33">
        <f>R7*100/Q7</f>
        <v>206.22406639004149</v>
      </c>
      <c r="T7" s="152">
        <f>SUM(T8:T14)</f>
        <v>0</v>
      </c>
      <c r="U7" s="150">
        <f>SUM(U8:U14)</f>
        <v>104</v>
      </c>
      <c r="V7" s="151" t="e">
        <f>U7*100/T7</f>
        <v>#DIV/0!</v>
      </c>
      <c r="W7" s="221">
        <f t="shared" si="0"/>
        <v>0</v>
      </c>
      <c r="X7" s="221">
        <f t="shared" si="0"/>
        <v>12</v>
      </c>
      <c r="Y7" s="33" t="e">
        <f>X7*100/W7</f>
        <v>#DIV/0!</v>
      </c>
      <c r="Z7" s="32">
        <f>SUM(Z8:Z14)</f>
        <v>3172</v>
      </c>
      <c r="AA7" s="32">
        <f t="shared" ref="AA7:AJ7" si="1">SUM(AA8:AA14)</f>
        <v>2644</v>
      </c>
      <c r="AB7" s="33">
        <f>AA7*100/Z7</f>
        <v>83.354350567465318</v>
      </c>
      <c r="AC7" s="221">
        <f t="shared" si="1"/>
        <v>5976</v>
      </c>
      <c r="AD7" s="221">
        <f t="shared" si="1"/>
        <v>4274</v>
      </c>
      <c r="AE7" s="33">
        <f>AD7*100/AC7</f>
        <v>71.519410977242302</v>
      </c>
      <c r="AF7" s="221">
        <f t="shared" si="1"/>
        <v>4482</v>
      </c>
      <c r="AG7" s="221">
        <f t="shared" si="1"/>
        <v>3209</v>
      </c>
      <c r="AH7" s="33">
        <f>AG7*100/AF7</f>
        <v>71.597501115573408</v>
      </c>
      <c r="AI7" s="221">
        <f t="shared" si="1"/>
        <v>2678</v>
      </c>
      <c r="AJ7" s="221">
        <f t="shared" si="1"/>
        <v>2100</v>
      </c>
      <c r="AK7" s="33">
        <f>AJ7*100/AI7</f>
        <v>78.416728902165801</v>
      </c>
      <c r="AL7" s="34"/>
      <c r="AO7" s="39"/>
    </row>
    <row r="8" spans="1:41" s="39" customFormat="1" ht="54" customHeight="1" x14ac:dyDescent="0.25">
      <c r="A8" s="133" t="s">
        <v>93</v>
      </c>
      <c r="B8" s="222">
        <v>976</v>
      </c>
      <c r="C8" s="222">
        <v>959</v>
      </c>
      <c r="D8" s="37">
        <f t="shared" ref="D8:D14" si="2">C8*100/B8</f>
        <v>98.258196721311478</v>
      </c>
      <c r="E8" s="223">
        <v>717</v>
      </c>
      <c r="F8" s="223">
        <v>623</v>
      </c>
      <c r="G8" s="37">
        <f t="shared" ref="G8:G14" si="3">F8*100/E8</f>
        <v>86.889818688981876</v>
      </c>
      <c r="H8" s="161">
        <v>191</v>
      </c>
      <c r="I8" s="159">
        <v>256</v>
      </c>
      <c r="J8" s="156">
        <f t="shared" ref="J8:J14" si="4">IF(ISERROR(I8*100/H8),"-",(I8*100/H8))</f>
        <v>134.03141361256544</v>
      </c>
      <c r="K8" s="223">
        <v>133</v>
      </c>
      <c r="L8" s="222">
        <v>223</v>
      </c>
      <c r="M8" s="37">
        <f t="shared" ref="M8:M14" si="5">L8*100/K8</f>
        <v>167.66917293233084</v>
      </c>
      <c r="N8" s="120">
        <v>93</v>
      </c>
      <c r="O8" s="120">
        <v>145</v>
      </c>
      <c r="P8" s="117"/>
      <c r="Q8" s="223">
        <v>15</v>
      </c>
      <c r="R8" s="223">
        <v>72</v>
      </c>
      <c r="S8" s="37">
        <f t="shared" ref="S8:S14" si="6">R8*100/Q8</f>
        <v>480</v>
      </c>
      <c r="T8" s="161">
        <v>0</v>
      </c>
      <c r="U8" s="159">
        <v>6</v>
      </c>
      <c r="V8" s="165" t="str">
        <f t="shared" ref="V8:V14" si="7">IF(ISERROR(U8*100/T8),"-",(U8*100/T8))</f>
        <v>-</v>
      </c>
      <c r="W8" s="223">
        <v>0</v>
      </c>
      <c r="X8" s="223">
        <v>4</v>
      </c>
      <c r="Y8" s="37" t="e">
        <f t="shared" ref="Y8:Y14" si="8">X8*100/W8</f>
        <v>#DIV/0!</v>
      </c>
      <c r="Z8" s="223">
        <v>392</v>
      </c>
      <c r="AA8" s="224">
        <v>409</v>
      </c>
      <c r="AB8" s="37">
        <f t="shared" ref="AB8:AB14" si="9">AA8*100/Z8</f>
        <v>104.33673469387755</v>
      </c>
      <c r="AC8" s="224">
        <v>644</v>
      </c>
      <c r="AD8" s="224">
        <v>601</v>
      </c>
      <c r="AE8" s="37">
        <f t="shared" ref="AE8:AE14" si="10">AD8*100/AC8</f>
        <v>93.322981366459629</v>
      </c>
      <c r="AF8" s="224">
        <v>470</v>
      </c>
      <c r="AG8" s="224">
        <v>419</v>
      </c>
      <c r="AH8" s="37">
        <f t="shared" ref="AH8:AH14" si="11">AG8*100/AF8</f>
        <v>89.148936170212764</v>
      </c>
      <c r="AI8" s="224">
        <v>249</v>
      </c>
      <c r="AJ8" s="224">
        <v>229</v>
      </c>
      <c r="AK8" s="37">
        <f t="shared" ref="AK8:AK14" si="12">AJ8*100/AI8</f>
        <v>91.967871485943775</v>
      </c>
      <c r="AL8" s="34"/>
      <c r="AM8" s="38"/>
    </row>
    <row r="9" spans="1:41" s="40" customFormat="1" ht="54" customHeight="1" x14ac:dyDescent="0.25">
      <c r="A9" s="134" t="s">
        <v>94</v>
      </c>
      <c r="B9" s="222">
        <v>814</v>
      </c>
      <c r="C9" s="222">
        <v>693</v>
      </c>
      <c r="D9" s="37">
        <f t="shared" si="2"/>
        <v>85.13513513513513</v>
      </c>
      <c r="E9" s="223">
        <v>624</v>
      </c>
      <c r="F9" s="223">
        <v>516</v>
      </c>
      <c r="G9" s="37">
        <f t="shared" si="3"/>
        <v>82.692307692307693</v>
      </c>
      <c r="H9" s="169">
        <v>132</v>
      </c>
      <c r="I9" s="159">
        <v>187</v>
      </c>
      <c r="J9" s="165">
        <f t="shared" si="4"/>
        <v>141.66666666666666</v>
      </c>
      <c r="K9" s="223">
        <v>94</v>
      </c>
      <c r="L9" s="222">
        <v>108</v>
      </c>
      <c r="M9" s="37">
        <f t="shared" si="5"/>
        <v>114.8936170212766</v>
      </c>
      <c r="N9" s="120">
        <v>69</v>
      </c>
      <c r="O9" s="120">
        <v>76</v>
      </c>
      <c r="P9" s="117"/>
      <c r="Q9" s="223">
        <v>16</v>
      </c>
      <c r="R9" s="223">
        <v>26</v>
      </c>
      <c r="S9" s="37">
        <f t="shared" si="6"/>
        <v>162.5</v>
      </c>
      <c r="T9" s="169">
        <v>0</v>
      </c>
      <c r="U9" s="129">
        <v>9</v>
      </c>
      <c r="V9" s="165" t="str">
        <f t="shared" si="7"/>
        <v>-</v>
      </c>
      <c r="W9" s="223">
        <v>0</v>
      </c>
      <c r="X9" s="223">
        <v>0</v>
      </c>
      <c r="Y9" s="37" t="e">
        <f t="shared" si="8"/>
        <v>#DIV/0!</v>
      </c>
      <c r="Z9" s="223">
        <v>313</v>
      </c>
      <c r="AA9" s="224">
        <v>318</v>
      </c>
      <c r="AB9" s="37">
        <f t="shared" si="9"/>
        <v>101.59744408945687</v>
      </c>
      <c r="AC9" s="224">
        <v>497</v>
      </c>
      <c r="AD9" s="224">
        <v>463</v>
      </c>
      <c r="AE9" s="37">
        <f t="shared" si="10"/>
        <v>93.158953722334005</v>
      </c>
      <c r="AF9" s="224">
        <v>424</v>
      </c>
      <c r="AG9" s="224">
        <v>389</v>
      </c>
      <c r="AH9" s="37">
        <f t="shared" si="11"/>
        <v>91.745283018867923</v>
      </c>
      <c r="AI9" s="224">
        <v>252</v>
      </c>
      <c r="AJ9" s="224">
        <v>257</v>
      </c>
      <c r="AK9" s="37">
        <f t="shared" si="12"/>
        <v>101.98412698412699</v>
      </c>
      <c r="AL9" s="34"/>
      <c r="AM9" s="38"/>
    </row>
    <row r="10" spans="1:41" s="39" customFormat="1" ht="54" customHeight="1" x14ac:dyDescent="0.25">
      <c r="A10" s="134" t="s">
        <v>95</v>
      </c>
      <c r="B10" s="222">
        <v>3161</v>
      </c>
      <c r="C10" s="222">
        <v>1882</v>
      </c>
      <c r="D10" s="37">
        <f t="shared" si="2"/>
        <v>59.538120847832964</v>
      </c>
      <c r="E10" s="223">
        <v>2227</v>
      </c>
      <c r="F10" s="223">
        <v>1353</v>
      </c>
      <c r="G10" s="37">
        <f t="shared" si="3"/>
        <v>60.754378087112705</v>
      </c>
      <c r="H10" s="169">
        <v>456</v>
      </c>
      <c r="I10" s="159">
        <v>438</v>
      </c>
      <c r="J10" s="165">
        <f t="shared" si="4"/>
        <v>96.05263157894737</v>
      </c>
      <c r="K10" s="223">
        <v>152</v>
      </c>
      <c r="L10" s="222">
        <v>210</v>
      </c>
      <c r="M10" s="37">
        <f t="shared" si="5"/>
        <v>138.15789473684211</v>
      </c>
      <c r="N10" s="120">
        <v>124</v>
      </c>
      <c r="O10" s="120">
        <v>153</v>
      </c>
      <c r="P10" s="117"/>
      <c r="Q10" s="223">
        <v>162</v>
      </c>
      <c r="R10" s="223">
        <v>212</v>
      </c>
      <c r="S10" s="37">
        <f t="shared" si="6"/>
        <v>130.8641975308642</v>
      </c>
      <c r="T10" s="169">
        <v>0</v>
      </c>
      <c r="U10" s="129">
        <v>54</v>
      </c>
      <c r="V10" s="165" t="str">
        <f t="shared" si="7"/>
        <v>-</v>
      </c>
      <c r="W10" s="223">
        <v>0</v>
      </c>
      <c r="X10" s="223">
        <v>0</v>
      </c>
      <c r="Y10" s="37" t="e">
        <f t="shared" si="8"/>
        <v>#DIV/0!</v>
      </c>
      <c r="Z10" s="223">
        <v>1136</v>
      </c>
      <c r="AA10" s="224">
        <v>720</v>
      </c>
      <c r="AB10" s="37">
        <f t="shared" si="9"/>
        <v>63.380281690140848</v>
      </c>
      <c r="AC10" s="224">
        <v>2303</v>
      </c>
      <c r="AD10" s="224">
        <v>1277</v>
      </c>
      <c r="AE10" s="37">
        <f t="shared" si="10"/>
        <v>55.449413808076422</v>
      </c>
      <c r="AF10" s="224">
        <v>1531</v>
      </c>
      <c r="AG10" s="224">
        <v>958</v>
      </c>
      <c r="AH10" s="37">
        <f t="shared" si="11"/>
        <v>62.573481384715869</v>
      </c>
      <c r="AI10" s="224">
        <v>997</v>
      </c>
      <c r="AJ10" s="224">
        <v>708</v>
      </c>
      <c r="AK10" s="37">
        <f t="shared" si="12"/>
        <v>71.013039117352051</v>
      </c>
      <c r="AL10" s="34"/>
      <c r="AM10" s="38"/>
    </row>
    <row r="11" spans="1:41" s="39" customFormat="1" ht="54" customHeight="1" x14ac:dyDescent="0.25">
      <c r="A11" s="134" t="s">
        <v>96</v>
      </c>
      <c r="B11" s="222">
        <v>1118</v>
      </c>
      <c r="C11" s="222">
        <v>789</v>
      </c>
      <c r="D11" s="37">
        <f t="shared" si="2"/>
        <v>70.572450805008941</v>
      </c>
      <c r="E11" s="223">
        <v>872</v>
      </c>
      <c r="F11" s="223">
        <v>566</v>
      </c>
      <c r="G11" s="37">
        <f t="shared" si="3"/>
        <v>64.908256880733944</v>
      </c>
      <c r="H11" s="169">
        <v>165</v>
      </c>
      <c r="I11" s="159">
        <v>185</v>
      </c>
      <c r="J11" s="165">
        <f t="shared" si="4"/>
        <v>112.12121212121212</v>
      </c>
      <c r="K11" s="223">
        <v>99</v>
      </c>
      <c r="L11" s="222">
        <v>120</v>
      </c>
      <c r="M11" s="37">
        <f t="shared" si="5"/>
        <v>121.21212121212122</v>
      </c>
      <c r="N11" s="120">
        <v>60</v>
      </c>
      <c r="O11" s="120">
        <v>86</v>
      </c>
      <c r="P11" s="117"/>
      <c r="Q11" s="223">
        <v>8</v>
      </c>
      <c r="R11" s="223">
        <v>60</v>
      </c>
      <c r="S11" s="37">
        <f t="shared" si="6"/>
        <v>750</v>
      </c>
      <c r="T11" s="169">
        <v>0</v>
      </c>
      <c r="U11" s="129">
        <v>17</v>
      </c>
      <c r="V11" s="165" t="str">
        <f t="shared" si="7"/>
        <v>-</v>
      </c>
      <c r="W11" s="223">
        <v>0</v>
      </c>
      <c r="X11" s="223">
        <v>0</v>
      </c>
      <c r="Y11" s="37" t="e">
        <f t="shared" si="8"/>
        <v>#DIV/0!</v>
      </c>
      <c r="Z11" s="223">
        <v>486</v>
      </c>
      <c r="AA11" s="224">
        <v>352</v>
      </c>
      <c r="AB11" s="37">
        <f t="shared" si="9"/>
        <v>72.427983539094654</v>
      </c>
      <c r="AC11" s="224">
        <v>708</v>
      </c>
      <c r="AD11" s="224">
        <v>506</v>
      </c>
      <c r="AE11" s="37">
        <f t="shared" si="10"/>
        <v>71.468926553672318</v>
      </c>
      <c r="AF11" s="224">
        <v>605</v>
      </c>
      <c r="AG11" s="224">
        <v>402</v>
      </c>
      <c r="AH11" s="37">
        <f t="shared" si="11"/>
        <v>66.446280991735534</v>
      </c>
      <c r="AI11" s="224">
        <v>315</v>
      </c>
      <c r="AJ11" s="224">
        <v>244</v>
      </c>
      <c r="AK11" s="37">
        <f t="shared" si="12"/>
        <v>77.460317460317455</v>
      </c>
      <c r="AL11" s="34"/>
      <c r="AM11" s="38"/>
    </row>
    <row r="12" spans="1:41" s="39" customFormat="1" ht="54" customHeight="1" x14ac:dyDescent="0.25">
      <c r="A12" s="134" t="s">
        <v>97</v>
      </c>
      <c r="B12" s="222">
        <v>1471</v>
      </c>
      <c r="C12" s="222">
        <v>1127</v>
      </c>
      <c r="D12" s="37">
        <f t="shared" si="2"/>
        <v>76.614547926580556</v>
      </c>
      <c r="E12" s="223">
        <v>1147</v>
      </c>
      <c r="F12" s="223">
        <v>829</v>
      </c>
      <c r="G12" s="37">
        <f t="shared" si="3"/>
        <v>72.27550130775937</v>
      </c>
      <c r="H12" s="169">
        <v>223</v>
      </c>
      <c r="I12" s="159">
        <v>278</v>
      </c>
      <c r="J12" s="165">
        <f t="shared" si="4"/>
        <v>124.66367713004485</v>
      </c>
      <c r="K12" s="223">
        <v>108</v>
      </c>
      <c r="L12" s="222">
        <v>184</v>
      </c>
      <c r="M12" s="37">
        <f t="shared" si="5"/>
        <v>170.37037037037038</v>
      </c>
      <c r="N12" s="120">
        <v>73</v>
      </c>
      <c r="O12" s="120">
        <v>129</v>
      </c>
      <c r="P12" s="117"/>
      <c r="Q12" s="223">
        <v>8</v>
      </c>
      <c r="R12" s="223">
        <v>62</v>
      </c>
      <c r="S12" s="37">
        <f t="shared" si="6"/>
        <v>775</v>
      </c>
      <c r="T12" s="169">
        <v>0</v>
      </c>
      <c r="U12" s="129">
        <v>5</v>
      </c>
      <c r="V12" s="165" t="str">
        <f t="shared" si="7"/>
        <v>-</v>
      </c>
      <c r="W12" s="223">
        <v>0</v>
      </c>
      <c r="X12" s="223">
        <v>5</v>
      </c>
      <c r="Y12" s="37" t="e">
        <f t="shared" si="8"/>
        <v>#DIV/0!</v>
      </c>
      <c r="Z12" s="223">
        <v>324</v>
      </c>
      <c r="AA12" s="224">
        <v>432</v>
      </c>
      <c r="AB12" s="37">
        <f t="shared" si="9"/>
        <v>133.33333333333334</v>
      </c>
      <c r="AC12" s="224">
        <v>979</v>
      </c>
      <c r="AD12" s="224">
        <v>771</v>
      </c>
      <c r="AE12" s="37">
        <f t="shared" si="10"/>
        <v>78.753830439223691</v>
      </c>
      <c r="AF12" s="224">
        <v>803</v>
      </c>
      <c r="AG12" s="224">
        <v>589</v>
      </c>
      <c r="AH12" s="37">
        <f t="shared" si="11"/>
        <v>73.349937733499374</v>
      </c>
      <c r="AI12" s="224">
        <v>430</v>
      </c>
      <c r="AJ12" s="224">
        <v>358</v>
      </c>
      <c r="AK12" s="37">
        <f t="shared" si="12"/>
        <v>83.255813953488371</v>
      </c>
      <c r="AL12" s="34"/>
      <c r="AM12" s="38"/>
    </row>
    <row r="13" spans="1:41" s="39" customFormat="1" ht="54" customHeight="1" x14ac:dyDescent="0.25">
      <c r="A13" s="134" t="s">
        <v>98</v>
      </c>
      <c r="B13" s="222">
        <v>667</v>
      </c>
      <c r="C13" s="222">
        <v>518</v>
      </c>
      <c r="D13" s="37">
        <f t="shared" si="2"/>
        <v>77.661169415292349</v>
      </c>
      <c r="E13" s="223">
        <v>433</v>
      </c>
      <c r="F13" s="223">
        <v>321</v>
      </c>
      <c r="G13" s="37">
        <f t="shared" si="3"/>
        <v>74.133949191685915</v>
      </c>
      <c r="H13" s="169">
        <v>113</v>
      </c>
      <c r="I13" s="159">
        <v>163</v>
      </c>
      <c r="J13" s="165">
        <f t="shared" si="4"/>
        <v>144.24778761061947</v>
      </c>
      <c r="K13" s="223">
        <v>84</v>
      </c>
      <c r="L13" s="222">
        <v>92</v>
      </c>
      <c r="M13" s="37">
        <f t="shared" si="5"/>
        <v>109.52380952380952</v>
      </c>
      <c r="N13" s="120">
        <v>46</v>
      </c>
      <c r="O13" s="120">
        <v>52</v>
      </c>
      <c r="P13" s="117"/>
      <c r="Q13" s="223">
        <v>2</v>
      </c>
      <c r="R13" s="223">
        <v>26</v>
      </c>
      <c r="S13" s="37">
        <f t="shared" si="6"/>
        <v>1300</v>
      </c>
      <c r="T13" s="169">
        <v>0</v>
      </c>
      <c r="U13" s="129">
        <v>8</v>
      </c>
      <c r="V13" s="165" t="str">
        <f t="shared" si="7"/>
        <v>-</v>
      </c>
      <c r="W13" s="223">
        <v>0</v>
      </c>
      <c r="X13" s="223">
        <v>3</v>
      </c>
      <c r="Y13" s="37" t="e">
        <f t="shared" si="8"/>
        <v>#DIV/0!</v>
      </c>
      <c r="Z13" s="223">
        <v>205</v>
      </c>
      <c r="AA13" s="224">
        <v>198</v>
      </c>
      <c r="AB13" s="37">
        <f t="shared" si="9"/>
        <v>96.58536585365853</v>
      </c>
      <c r="AC13" s="224">
        <v>399</v>
      </c>
      <c r="AD13" s="224">
        <v>339</v>
      </c>
      <c r="AE13" s="37">
        <f t="shared" si="10"/>
        <v>84.962406015037601</v>
      </c>
      <c r="AF13" s="224">
        <v>282</v>
      </c>
      <c r="AG13" s="224">
        <v>213</v>
      </c>
      <c r="AH13" s="37">
        <f t="shared" si="11"/>
        <v>75.531914893617028</v>
      </c>
      <c r="AI13" s="224">
        <v>213</v>
      </c>
      <c r="AJ13" s="224">
        <v>171</v>
      </c>
      <c r="AK13" s="37">
        <f t="shared" si="12"/>
        <v>80.281690140845072</v>
      </c>
      <c r="AL13" s="34"/>
      <c r="AM13" s="38"/>
    </row>
    <row r="14" spans="1:41" s="39" customFormat="1" ht="54" customHeight="1" thickBot="1" x14ac:dyDescent="0.3">
      <c r="A14" s="135" t="s">
        <v>99</v>
      </c>
      <c r="B14" s="222">
        <v>632</v>
      </c>
      <c r="C14" s="222">
        <v>498</v>
      </c>
      <c r="D14" s="37">
        <f t="shared" si="2"/>
        <v>78.797468354430379</v>
      </c>
      <c r="E14" s="223">
        <v>539</v>
      </c>
      <c r="F14" s="223">
        <v>369</v>
      </c>
      <c r="G14" s="37">
        <f t="shared" si="3"/>
        <v>68.460111317254174</v>
      </c>
      <c r="H14" s="177">
        <v>132</v>
      </c>
      <c r="I14" s="196">
        <v>128</v>
      </c>
      <c r="J14" s="172">
        <f t="shared" si="4"/>
        <v>96.969696969696969</v>
      </c>
      <c r="K14" s="223">
        <v>77</v>
      </c>
      <c r="L14" s="222">
        <v>115</v>
      </c>
      <c r="M14" s="37">
        <f t="shared" si="5"/>
        <v>149.35064935064935</v>
      </c>
      <c r="N14" s="120">
        <v>54</v>
      </c>
      <c r="O14" s="120">
        <v>99</v>
      </c>
      <c r="P14" s="117"/>
      <c r="Q14" s="223">
        <v>30</v>
      </c>
      <c r="R14" s="223">
        <v>39</v>
      </c>
      <c r="S14" s="37">
        <f t="shared" si="6"/>
        <v>130</v>
      </c>
      <c r="T14" s="177">
        <v>0</v>
      </c>
      <c r="U14" s="175">
        <v>5</v>
      </c>
      <c r="V14" s="172" t="str">
        <f t="shared" si="7"/>
        <v>-</v>
      </c>
      <c r="W14" s="223">
        <v>0</v>
      </c>
      <c r="X14" s="223">
        <v>0</v>
      </c>
      <c r="Y14" s="37" t="e">
        <f t="shared" si="8"/>
        <v>#DIV/0!</v>
      </c>
      <c r="Z14" s="223">
        <v>316</v>
      </c>
      <c r="AA14" s="224">
        <v>215</v>
      </c>
      <c r="AB14" s="37">
        <f t="shared" si="9"/>
        <v>68.037974683544306</v>
      </c>
      <c r="AC14" s="224">
        <v>446</v>
      </c>
      <c r="AD14" s="224">
        <v>317</v>
      </c>
      <c r="AE14" s="37">
        <f t="shared" si="10"/>
        <v>71.076233183856502</v>
      </c>
      <c r="AF14" s="224">
        <v>367</v>
      </c>
      <c r="AG14" s="224">
        <v>239</v>
      </c>
      <c r="AH14" s="37">
        <f t="shared" si="11"/>
        <v>65.12261580381471</v>
      </c>
      <c r="AI14" s="224">
        <v>222</v>
      </c>
      <c r="AJ14" s="224">
        <v>133</v>
      </c>
      <c r="AK14" s="37">
        <f t="shared" si="12"/>
        <v>59.909909909909906</v>
      </c>
      <c r="AL14" s="34"/>
      <c r="AM14" s="38"/>
    </row>
    <row r="15" spans="1:41" ht="15" x14ac:dyDescent="0.25">
      <c r="A15" s="42"/>
      <c r="B15" s="42"/>
      <c r="C15" s="74"/>
      <c r="D15" s="42"/>
      <c r="E15" s="42"/>
      <c r="F15" s="42"/>
      <c r="G15" s="42"/>
      <c r="H15" s="42"/>
      <c r="I15" s="42"/>
      <c r="J15" s="42"/>
      <c r="K15" s="42"/>
      <c r="L15" s="74"/>
      <c r="M15" s="42"/>
      <c r="N15" s="42"/>
      <c r="O15" s="42"/>
      <c r="P15" s="42"/>
      <c r="Q15" s="43"/>
      <c r="R15" s="43"/>
      <c r="S15" s="43"/>
      <c r="T15" s="232"/>
      <c r="U15" s="232"/>
      <c r="V15" s="232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41" x14ac:dyDescent="0.2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7:34" x14ac:dyDescent="0.2"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7:34" x14ac:dyDescent="0.2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7:34" x14ac:dyDescent="0.2"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7:34" x14ac:dyDescent="0.2"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7:34" x14ac:dyDescent="0.2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7:34" x14ac:dyDescent="0.2"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7:34" x14ac:dyDescent="0.2"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7:34" x14ac:dyDescent="0.2"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7:34" x14ac:dyDescent="0.2"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7:34" x14ac:dyDescent="0.2"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7:34" x14ac:dyDescent="0.2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7:34" x14ac:dyDescent="0.2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7:34" x14ac:dyDescent="0.2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7:34" x14ac:dyDescent="0.2"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7:34" x14ac:dyDescent="0.2"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7:34" x14ac:dyDescent="0.2"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7:34" x14ac:dyDescent="0.2"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7:34" x14ac:dyDescent="0.2"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7:34" x14ac:dyDescent="0.2"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7:34" x14ac:dyDescent="0.2"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7:34" x14ac:dyDescent="0.2"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7:34" x14ac:dyDescent="0.2"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7:34" x14ac:dyDescent="0.2"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7:34" x14ac:dyDescent="0.2"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7:34" x14ac:dyDescent="0.2"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7:34" x14ac:dyDescent="0.2"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7:34" x14ac:dyDescent="0.2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7:34" x14ac:dyDescent="0.2"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7:34" x14ac:dyDescent="0.2"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7:34" x14ac:dyDescent="0.2"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7:34" x14ac:dyDescent="0.2"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7:34" x14ac:dyDescent="0.2"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7:34" x14ac:dyDescent="0.2"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7:34" x14ac:dyDescent="0.2"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7:34" x14ac:dyDescent="0.2"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7:34" x14ac:dyDescent="0.2"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</row>
    <row r="53" spans="17:34" x14ac:dyDescent="0.2"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7:34" x14ac:dyDescent="0.2"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7:34" x14ac:dyDescent="0.2"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17:34" x14ac:dyDescent="0.2"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17:34" x14ac:dyDescent="0.2"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7:34" x14ac:dyDescent="0.2"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7:34" x14ac:dyDescent="0.2"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7:34" x14ac:dyDescent="0.2"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7:34" x14ac:dyDescent="0.2"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7:34" x14ac:dyDescent="0.2"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7:34" x14ac:dyDescent="0.2"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7:34" x14ac:dyDescent="0.2"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7:34" x14ac:dyDescent="0.2"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7:34" x14ac:dyDescent="0.2"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7:34" x14ac:dyDescent="0.2">
      <c r="Q67" s="43"/>
      <c r="R67" s="43"/>
      <c r="S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</sheetData>
  <mergeCells count="53">
    <mergeCell ref="AI4:AI5"/>
    <mergeCell ref="AJ4:AJ5"/>
    <mergeCell ref="AK4:AK5"/>
    <mergeCell ref="AC4:AC5"/>
    <mergeCell ref="AD4:AD5"/>
    <mergeCell ref="AE4:AE5"/>
    <mergeCell ref="AF4:AF5"/>
    <mergeCell ref="AG4:AG5"/>
    <mergeCell ref="AH4:AH5"/>
    <mergeCell ref="AB4:AB5"/>
    <mergeCell ref="K4:K5"/>
    <mergeCell ref="L4:L5"/>
    <mergeCell ref="M4:M5"/>
    <mergeCell ref="Q4:Q5"/>
    <mergeCell ref="R4:R5"/>
    <mergeCell ref="S4:S5"/>
    <mergeCell ref="W4:W5"/>
    <mergeCell ref="X4:X5"/>
    <mergeCell ref="Y4:Y5"/>
    <mergeCell ref="Z4:Z5"/>
    <mergeCell ref="AA4:AA5"/>
    <mergeCell ref="AG1:AH1"/>
    <mergeCell ref="AG2:AH2"/>
    <mergeCell ref="AI2:AJ2"/>
    <mergeCell ref="A3:A5"/>
    <mergeCell ref="B3:D3"/>
    <mergeCell ref="E3:G3"/>
    <mergeCell ref="K3:M3"/>
    <mergeCell ref="Q3:S3"/>
    <mergeCell ref="W3:Y3"/>
    <mergeCell ref="Z3:AB3"/>
    <mergeCell ref="AC3:AE3"/>
    <mergeCell ref="AF3:AH3"/>
    <mergeCell ref="AI3:AK3"/>
    <mergeCell ref="B4:B5"/>
    <mergeCell ref="C4:C5"/>
    <mergeCell ref="D4:D5"/>
    <mergeCell ref="B1:S1"/>
    <mergeCell ref="E4:E5"/>
    <mergeCell ref="F4:F5"/>
    <mergeCell ref="G4:G5"/>
    <mergeCell ref="H3:J3"/>
    <mergeCell ref="H4:H5"/>
    <mergeCell ref="I4:I5"/>
    <mergeCell ref="J4:J5"/>
    <mergeCell ref="T3:V3"/>
    <mergeCell ref="T4:T5"/>
    <mergeCell ref="U4:U5"/>
    <mergeCell ref="V4:V5"/>
    <mergeCell ref="N3:P3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55" orientation="landscape" r:id="rId1"/>
  <colBreaks count="1" manualBreakCount="1">
    <brk id="22" max="3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S14"/>
  <sheetViews>
    <sheetView workbookViewId="0">
      <selection activeCell="R8" sqref="R8:S14"/>
    </sheetView>
  </sheetViews>
  <sheetFormatPr defaultRowHeight="15" x14ac:dyDescent="0.25"/>
  <cols>
    <col min="1" max="1" width="28.5703125" customWidth="1"/>
    <col min="2" max="19" width="14.85546875" customWidth="1"/>
  </cols>
  <sheetData>
    <row r="4" spans="1:19" ht="15.75" thickBot="1" x14ac:dyDescent="0.3"/>
    <row r="5" spans="1:19" ht="64.5" customHeight="1" thickBot="1" x14ac:dyDescent="0.3">
      <c r="B5" s="429" t="s">
        <v>108</v>
      </c>
      <c r="C5" s="430"/>
      <c r="D5" s="429" t="s">
        <v>110</v>
      </c>
      <c r="E5" s="430"/>
      <c r="F5" s="429" t="s">
        <v>111</v>
      </c>
      <c r="G5" s="430"/>
      <c r="H5" s="429" t="s">
        <v>112</v>
      </c>
      <c r="I5" s="430"/>
      <c r="J5" s="429" t="s">
        <v>113</v>
      </c>
      <c r="K5" s="430"/>
      <c r="L5" s="429" t="s">
        <v>70</v>
      </c>
      <c r="M5" s="430"/>
      <c r="N5" s="429" t="s">
        <v>71</v>
      </c>
      <c r="O5" s="430"/>
      <c r="P5" s="429" t="s">
        <v>114</v>
      </c>
      <c r="Q5" s="430"/>
      <c r="R5" s="429" t="s">
        <v>115</v>
      </c>
      <c r="S5" s="430"/>
    </row>
    <row r="6" spans="1:19" s="243" customFormat="1" ht="27" customHeight="1" x14ac:dyDescent="0.25">
      <c r="B6" s="245" t="s">
        <v>109</v>
      </c>
      <c r="C6" s="246" t="s">
        <v>131</v>
      </c>
      <c r="D6" s="245" t="str">
        <f>B6</f>
        <v>на 01.01.2023</v>
      </c>
      <c r="E6" s="246" t="str">
        <f>C6</f>
        <v>на 01.01.2024</v>
      </c>
      <c r="F6" s="245" t="str">
        <f>B6</f>
        <v>на 01.01.2023</v>
      </c>
      <c r="G6" s="246" t="str">
        <f>C6</f>
        <v>на 01.01.2024</v>
      </c>
      <c r="H6" s="245" t="str">
        <f>B6</f>
        <v>на 01.01.2023</v>
      </c>
      <c r="I6" s="246" t="str">
        <f>C6</f>
        <v>на 01.01.2024</v>
      </c>
      <c r="J6" s="245" t="str">
        <f>B6</f>
        <v>на 01.01.2023</v>
      </c>
      <c r="K6" s="246" t="str">
        <f>C6</f>
        <v>на 01.01.2024</v>
      </c>
      <c r="L6" s="245" t="str">
        <f>B6</f>
        <v>на 01.01.2023</v>
      </c>
      <c r="M6" s="246" t="str">
        <f>C6</f>
        <v>на 01.01.2024</v>
      </c>
      <c r="N6" s="245" t="str">
        <f>B6</f>
        <v>на 01.01.2023</v>
      </c>
      <c r="O6" s="246" t="str">
        <f>C6</f>
        <v>на 01.01.2024</v>
      </c>
      <c r="P6" s="245" t="str">
        <f>B6</f>
        <v>на 01.01.2023</v>
      </c>
      <c r="Q6" s="246" t="str">
        <f>C6</f>
        <v>на 01.01.2024</v>
      </c>
      <c r="R6" s="245" t="str">
        <f>B6</f>
        <v>на 01.01.2023</v>
      </c>
      <c r="S6" s="246" t="str">
        <f>C6</f>
        <v>на 01.01.2024</v>
      </c>
    </row>
    <row r="7" spans="1:19" ht="20.25" x14ac:dyDescent="0.3">
      <c r="A7" s="244" t="s">
        <v>32</v>
      </c>
      <c r="B7" s="247">
        <f t="shared" ref="B7:S7" si="0">SUM(B8:B14)</f>
        <v>1379</v>
      </c>
      <c r="C7" s="248">
        <f t="shared" si="0"/>
        <v>873</v>
      </c>
      <c r="D7" s="247">
        <f t="shared" si="0"/>
        <v>569</v>
      </c>
      <c r="E7" s="248">
        <f t="shared" si="0"/>
        <v>325</v>
      </c>
      <c r="F7" s="247">
        <f t="shared" si="0"/>
        <v>43</v>
      </c>
      <c r="G7" s="248">
        <f t="shared" si="0"/>
        <v>130</v>
      </c>
      <c r="H7" s="247">
        <f t="shared" si="0"/>
        <v>545</v>
      </c>
      <c r="I7" s="248">
        <f t="shared" si="0"/>
        <v>213</v>
      </c>
      <c r="J7" s="247">
        <f t="shared" si="0"/>
        <v>1329</v>
      </c>
      <c r="K7" s="248">
        <f t="shared" si="0"/>
        <v>807</v>
      </c>
      <c r="L7" s="247">
        <f t="shared" si="0"/>
        <v>3857</v>
      </c>
      <c r="M7" s="248">
        <f t="shared" si="0"/>
        <v>2310</v>
      </c>
      <c r="N7" s="247">
        <f t="shared" si="0"/>
        <v>1290</v>
      </c>
      <c r="O7" s="248">
        <f t="shared" si="0"/>
        <v>632</v>
      </c>
      <c r="P7" s="247">
        <f t="shared" si="0"/>
        <v>3086</v>
      </c>
      <c r="Q7" s="248">
        <f t="shared" si="0"/>
        <v>1713</v>
      </c>
      <c r="R7" s="247">
        <f t="shared" si="0"/>
        <v>2061</v>
      </c>
      <c r="S7" s="248">
        <f t="shared" si="0"/>
        <v>1229</v>
      </c>
    </row>
    <row r="8" spans="1:19" ht="37.5" x14ac:dyDescent="0.3">
      <c r="A8" s="133" t="s">
        <v>93</v>
      </c>
      <c r="B8" s="247">
        <v>118</v>
      </c>
      <c r="C8" s="248">
        <v>114</v>
      </c>
      <c r="D8" s="247">
        <v>43</v>
      </c>
      <c r="E8" s="248">
        <v>42</v>
      </c>
      <c r="F8" s="247">
        <v>2</v>
      </c>
      <c r="G8" s="248">
        <v>9</v>
      </c>
      <c r="H8" s="247">
        <v>90</v>
      </c>
      <c r="I8" s="248">
        <v>47</v>
      </c>
      <c r="J8" s="247">
        <v>166</v>
      </c>
      <c r="K8" s="248">
        <v>107</v>
      </c>
      <c r="L8" s="247">
        <v>387</v>
      </c>
      <c r="M8" s="248">
        <v>301</v>
      </c>
      <c r="N8" s="247">
        <v>139</v>
      </c>
      <c r="O8" s="248">
        <v>66</v>
      </c>
      <c r="P8" s="247">
        <v>403</v>
      </c>
      <c r="Q8" s="248">
        <v>257</v>
      </c>
      <c r="R8" s="247">
        <v>123</v>
      </c>
      <c r="S8" s="248">
        <v>110</v>
      </c>
    </row>
    <row r="9" spans="1:19" ht="37.5" x14ac:dyDescent="0.3">
      <c r="A9" s="134" t="s">
        <v>94</v>
      </c>
      <c r="B9" s="247">
        <v>128</v>
      </c>
      <c r="C9" s="248">
        <v>116</v>
      </c>
      <c r="D9" s="247">
        <v>55</v>
      </c>
      <c r="E9" s="248">
        <v>47</v>
      </c>
      <c r="F9" s="247">
        <v>8</v>
      </c>
      <c r="G9" s="248">
        <v>20</v>
      </c>
      <c r="H9" s="247">
        <v>39</v>
      </c>
      <c r="I9" s="248">
        <v>16</v>
      </c>
      <c r="J9" s="247">
        <v>115</v>
      </c>
      <c r="K9" s="248">
        <v>87</v>
      </c>
      <c r="L9" s="247">
        <v>368</v>
      </c>
      <c r="M9" s="248">
        <v>240</v>
      </c>
      <c r="N9" s="247">
        <v>124</v>
      </c>
      <c r="O9" s="248">
        <v>89</v>
      </c>
      <c r="P9" s="247">
        <v>240</v>
      </c>
      <c r="Q9" s="248">
        <v>152</v>
      </c>
      <c r="R9" s="247">
        <v>252</v>
      </c>
      <c r="S9" s="248">
        <v>177</v>
      </c>
    </row>
    <row r="10" spans="1:19" ht="37.5" x14ac:dyDescent="0.3">
      <c r="A10" s="134" t="s">
        <v>95</v>
      </c>
      <c r="B10" s="247">
        <v>478</v>
      </c>
      <c r="C10" s="248">
        <v>255</v>
      </c>
      <c r="D10" s="247">
        <v>216</v>
      </c>
      <c r="E10" s="248">
        <v>102</v>
      </c>
      <c r="F10" s="247">
        <v>12</v>
      </c>
      <c r="G10" s="248">
        <v>44</v>
      </c>
      <c r="H10" s="247">
        <v>210</v>
      </c>
      <c r="I10" s="248">
        <v>73</v>
      </c>
      <c r="J10" s="247">
        <v>447</v>
      </c>
      <c r="K10" s="248">
        <v>251</v>
      </c>
      <c r="L10" s="247">
        <v>1340</v>
      </c>
      <c r="M10" s="248">
        <v>738</v>
      </c>
      <c r="N10" s="247">
        <v>431</v>
      </c>
      <c r="O10" s="248">
        <v>177</v>
      </c>
      <c r="P10" s="247">
        <v>1268</v>
      </c>
      <c r="Q10" s="248">
        <v>643</v>
      </c>
      <c r="R10" s="247">
        <v>503</v>
      </c>
      <c r="S10" s="248">
        <v>272</v>
      </c>
    </row>
    <row r="11" spans="1:19" ht="37.5" x14ac:dyDescent="0.3">
      <c r="A11" s="134" t="s">
        <v>96</v>
      </c>
      <c r="B11" s="247">
        <v>211</v>
      </c>
      <c r="C11" s="248">
        <v>113</v>
      </c>
      <c r="D11" s="247">
        <v>68</v>
      </c>
      <c r="E11" s="248">
        <v>40</v>
      </c>
      <c r="F11" s="247">
        <v>5</v>
      </c>
      <c r="G11" s="248">
        <v>17</v>
      </c>
      <c r="H11" s="247">
        <v>66</v>
      </c>
      <c r="I11" s="248">
        <v>20</v>
      </c>
      <c r="J11" s="247">
        <v>202</v>
      </c>
      <c r="K11" s="248">
        <v>125</v>
      </c>
      <c r="L11" s="247">
        <v>538</v>
      </c>
      <c r="M11" s="248">
        <v>273</v>
      </c>
      <c r="N11" s="247">
        <v>169</v>
      </c>
      <c r="O11" s="248">
        <v>108</v>
      </c>
      <c r="P11" s="247">
        <v>274</v>
      </c>
      <c r="Q11" s="248">
        <v>149</v>
      </c>
      <c r="R11" s="247">
        <v>433</v>
      </c>
      <c r="S11" s="248">
        <v>232</v>
      </c>
    </row>
    <row r="12" spans="1:19" ht="37.5" x14ac:dyDescent="0.3">
      <c r="A12" s="134" t="s">
        <v>97</v>
      </c>
      <c r="B12" s="247">
        <v>256</v>
      </c>
      <c r="C12" s="248">
        <v>156</v>
      </c>
      <c r="D12" s="247">
        <v>89</v>
      </c>
      <c r="E12" s="248">
        <v>54</v>
      </c>
      <c r="F12" s="247">
        <v>4</v>
      </c>
      <c r="G12" s="248">
        <v>23</v>
      </c>
      <c r="H12" s="247">
        <v>84</v>
      </c>
      <c r="I12" s="248">
        <v>34</v>
      </c>
      <c r="J12" s="247">
        <v>236</v>
      </c>
      <c r="K12" s="248">
        <v>130</v>
      </c>
      <c r="L12" s="247">
        <v>677</v>
      </c>
      <c r="M12" s="248">
        <v>443</v>
      </c>
      <c r="N12" s="247">
        <v>247</v>
      </c>
      <c r="O12" s="248">
        <v>108</v>
      </c>
      <c r="P12" s="247">
        <v>493</v>
      </c>
      <c r="Q12" s="248">
        <v>287</v>
      </c>
      <c r="R12" s="247">
        <v>431</v>
      </c>
      <c r="S12" s="248">
        <v>264</v>
      </c>
    </row>
    <row r="13" spans="1:19" ht="37.5" x14ac:dyDescent="0.3">
      <c r="A13" s="134" t="s">
        <v>98</v>
      </c>
      <c r="B13" s="247">
        <v>85</v>
      </c>
      <c r="C13" s="248">
        <v>56</v>
      </c>
      <c r="D13" s="247">
        <v>52</v>
      </c>
      <c r="E13" s="248">
        <v>25</v>
      </c>
      <c r="F13" s="247">
        <v>1</v>
      </c>
      <c r="G13" s="248">
        <v>5</v>
      </c>
      <c r="H13" s="247">
        <v>25</v>
      </c>
      <c r="I13" s="248">
        <v>13</v>
      </c>
      <c r="J13" s="247">
        <v>79</v>
      </c>
      <c r="K13" s="248">
        <v>37</v>
      </c>
      <c r="L13" s="247">
        <v>244</v>
      </c>
      <c r="M13" s="248">
        <v>129</v>
      </c>
      <c r="N13" s="247">
        <v>76</v>
      </c>
      <c r="O13" s="248">
        <v>29</v>
      </c>
      <c r="P13" s="247">
        <v>178</v>
      </c>
      <c r="Q13" s="248">
        <v>89</v>
      </c>
      <c r="R13" s="247">
        <v>142</v>
      </c>
      <c r="S13" s="248">
        <v>69</v>
      </c>
    </row>
    <row r="14" spans="1:19" ht="38.25" thickBot="1" x14ac:dyDescent="0.35">
      <c r="A14" s="135" t="s">
        <v>99</v>
      </c>
      <c r="B14" s="249">
        <v>103</v>
      </c>
      <c r="C14" s="250">
        <v>63</v>
      </c>
      <c r="D14" s="249">
        <v>46</v>
      </c>
      <c r="E14" s="250">
        <v>15</v>
      </c>
      <c r="F14" s="249">
        <v>11</v>
      </c>
      <c r="G14" s="250">
        <v>12</v>
      </c>
      <c r="H14" s="249">
        <v>31</v>
      </c>
      <c r="I14" s="250">
        <v>10</v>
      </c>
      <c r="J14" s="249">
        <v>84</v>
      </c>
      <c r="K14" s="250">
        <v>70</v>
      </c>
      <c r="L14" s="249">
        <v>303</v>
      </c>
      <c r="M14" s="250">
        <v>186</v>
      </c>
      <c r="N14" s="249">
        <v>104</v>
      </c>
      <c r="O14" s="250">
        <v>55</v>
      </c>
      <c r="P14" s="249">
        <v>230</v>
      </c>
      <c r="Q14" s="250">
        <v>136</v>
      </c>
      <c r="R14" s="249">
        <v>177</v>
      </c>
      <c r="S14" s="250">
        <v>105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8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20"/>
  <sheetViews>
    <sheetView view="pageBreakPreview" zoomScale="82" zoomScaleNormal="70" zoomScaleSheetLayoutView="82" workbookViewId="0">
      <selection activeCell="C18" sqref="C18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309" t="s">
        <v>66</v>
      </c>
      <c r="B1" s="309"/>
      <c r="C1" s="309"/>
      <c r="D1" s="309"/>
      <c r="E1" s="309"/>
    </row>
    <row r="2" spans="1:11" s="3" customFormat="1" ht="23.25" customHeight="1" x14ac:dyDescent="0.25">
      <c r="A2" s="314" t="s">
        <v>0</v>
      </c>
      <c r="B2" s="348" t="s">
        <v>118</v>
      </c>
      <c r="C2" s="348" t="s">
        <v>119</v>
      </c>
      <c r="D2" s="312" t="s">
        <v>1</v>
      </c>
      <c r="E2" s="313"/>
    </row>
    <row r="3" spans="1:11" s="3" customFormat="1" ht="42" customHeight="1" x14ac:dyDescent="0.25">
      <c r="A3" s="315"/>
      <c r="B3" s="349"/>
      <c r="C3" s="349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'4(особи з інвалідн.-ЦЗ)'!B7</f>
        <v>765</v>
      </c>
      <c r="C5" s="64">
        <f>'4(особи з інвалідн.-ЦЗ)'!C7</f>
        <v>503</v>
      </c>
      <c r="D5" s="9">
        <f t="shared" ref="D5" si="0">C5*100/B5</f>
        <v>65.751633986928098</v>
      </c>
      <c r="E5" s="65">
        <f t="shared" ref="E5" si="1">C5-B5</f>
        <v>-262</v>
      </c>
      <c r="K5" s="11"/>
    </row>
    <row r="6" spans="1:11" s="3" customFormat="1" ht="26.85" customHeight="1" x14ac:dyDescent="0.25">
      <c r="A6" s="8" t="s">
        <v>26</v>
      </c>
      <c r="B6" s="64">
        <f>'4(особи з інвалідн.-ЦЗ)'!E7</f>
        <v>690</v>
      </c>
      <c r="C6" s="64">
        <f>'4(особи з інвалідн.-ЦЗ)'!F7</f>
        <v>457</v>
      </c>
      <c r="D6" s="9">
        <f t="shared" ref="D6:D12" si="2">C6*100/B6</f>
        <v>66.231884057971016</v>
      </c>
      <c r="E6" s="65">
        <f t="shared" ref="E6:E12" si="3">C6-B6</f>
        <v>-233</v>
      </c>
      <c r="K6" s="11"/>
    </row>
    <row r="7" spans="1:11" s="3" customFormat="1" ht="23.1" customHeight="1" x14ac:dyDescent="0.25">
      <c r="A7" s="264" t="s">
        <v>101</v>
      </c>
      <c r="B7" s="82">
        <f>'4(особи з інвалідн.-ЦЗ)'!H7</f>
        <v>121</v>
      </c>
      <c r="C7" s="82">
        <f>'4(особи з інвалідн.-ЦЗ)'!I7</f>
        <v>132</v>
      </c>
      <c r="D7" s="14">
        <f t="shared" si="2"/>
        <v>109.09090909090909</v>
      </c>
      <c r="E7" s="76">
        <f t="shared" si="3"/>
        <v>11</v>
      </c>
      <c r="K7" s="11"/>
    </row>
    <row r="8" spans="1:11" s="3" customFormat="1" ht="47.1" customHeight="1" x14ac:dyDescent="0.25">
      <c r="A8" s="12" t="s">
        <v>27</v>
      </c>
      <c r="B8" s="64">
        <f>'4(особи з інвалідн.-ЦЗ)'!K7</f>
        <v>36</v>
      </c>
      <c r="C8" s="64">
        <f>'4(особи з інвалідн.-ЦЗ)'!L7</f>
        <v>48</v>
      </c>
      <c r="D8" s="9">
        <f t="shared" si="2"/>
        <v>133.33333333333334</v>
      </c>
      <c r="E8" s="65">
        <f t="shared" si="3"/>
        <v>12</v>
      </c>
      <c r="K8" s="11"/>
    </row>
    <row r="9" spans="1:11" s="3" customFormat="1" ht="27.6" customHeight="1" x14ac:dyDescent="0.25">
      <c r="A9" s="13" t="s">
        <v>28</v>
      </c>
      <c r="B9" s="64">
        <f>'4(особи з інвалідн.-ЦЗ)'!N7</f>
        <v>13</v>
      </c>
      <c r="C9" s="64">
        <f>'4(особи з інвалідн.-ЦЗ)'!O7</f>
        <v>19</v>
      </c>
      <c r="D9" s="9">
        <f t="shared" si="2"/>
        <v>146.15384615384616</v>
      </c>
      <c r="E9" s="65">
        <f t="shared" si="3"/>
        <v>6</v>
      </c>
      <c r="K9" s="11"/>
    </row>
    <row r="10" spans="1:11" s="3" customFormat="1" ht="23.1" customHeight="1" x14ac:dyDescent="0.25">
      <c r="A10" s="265" t="s">
        <v>102</v>
      </c>
      <c r="B10" s="82">
        <f>'4(особи з інвалідн.-ЦЗ)'!Q7</f>
        <v>0</v>
      </c>
      <c r="C10" s="82">
        <f>'4(особи з інвалідн.-ЦЗ)'!R7</f>
        <v>10</v>
      </c>
      <c r="D10" s="321">
        <f>C10-B10</f>
        <v>10</v>
      </c>
      <c r="E10" s="322"/>
      <c r="K10" s="11"/>
    </row>
    <row r="11" spans="1:11" s="3" customFormat="1" ht="46.35" customHeight="1" x14ac:dyDescent="0.25">
      <c r="A11" s="13" t="s">
        <v>19</v>
      </c>
      <c r="B11" s="64">
        <f>'4(особи з інвалідн.-ЦЗ)'!T7</f>
        <v>0</v>
      </c>
      <c r="C11" s="64">
        <f>'4(особи з інвалідн.-ЦЗ)'!U7</f>
        <v>2</v>
      </c>
      <c r="D11" s="9" t="str">
        <f>'4(особи з інвалідн.-ЦЗ)'!V7</f>
        <v>-</v>
      </c>
      <c r="E11" s="65">
        <f t="shared" si="3"/>
        <v>2</v>
      </c>
      <c r="K11" s="11"/>
    </row>
    <row r="12" spans="1:11" s="3" customFormat="1" ht="46.35" customHeight="1" x14ac:dyDescent="0.25">
      <c r="A12" s="13" t="s">
        <v>29</v>
      </c>
      <c r="B12" s="64">
        <f>'4(особи з інвалідн.-ЦЗ)'!W7</f>
        <v>371</v>
      </c>
      <c r="C12" s="64">
        <f>'4(особи з інвалідн.-ЦЗ)'!X7</f>
        <v>265</v>
      </c>
      <c r="D12" s="9">
        <f t="shared" si="2"/>
        <v>71.428571428571431</v>
      </c>
      <c r="E12" s="65">
        <f t="shared" si="3"/>
        <v>-106</v>
      </c>
      <c r="K12" s="11"/>
    </row>
    <row r="13" spans="1:11" s="3" customFormat="1" ht="12.75" customHeight="1" x14ac:dyDescent="0.25">
      <c r="A13" s="316" t="s">
        <v>4</v>
      </c>
      <c r="B13" s="317"/>
      <c r="C13" s="317"/>
      <c r="D13" s="317"/>
      <c r="E13" s="317"/>
      <c r="K13" s="11"/>
    </row>
    <row r="14" spans="1:11" s="3" customFormat="1" ht="15" customHeight="1" x14ac:dyDescent="0.25">
      <c r="A14" s="318"/>
      <c r="B14" s="319"/>
      <c r="C14" s="319"/>
      <c r="D14" s="319"/>
      <c r="E14" s="319"/>
      <c r="K14" s="11"/>
    </row>
    <row r="15" spans="1:11" s="3" customFormat="1" ht="20.25" customHeight="1" x14ac:dyDescent="0.25">
      <c r="A15" s="314" t="s">
        <v>0</v>
      </c>
      <c r="B15" s="320" t="s">
        <v>120</v>
      </c>
      <c r="C15" s="320" t="s">
        <v>121</v>
      </c>
      <c r="D15" s="312" t="s">
        <v>1</v>
      </c>
      <c r="E15" s="313"/>
      <c r="K15" s="11"/>
    </row>
    <row r="16" spans="1:11" ht="35.85" customHeight="1" x14ac:dyDescent="0.2">
      <c r="A16" s="315"/>
      <c r="B16" s="320"/>
      <c r="C16" s="320"/>
      <c r="D16" s="4" t="s">
        <v>2</v>
      </c>
      <c r="E16" s="5" t="s">
        <v>24</v>
      </c>
      <c r="K16" s="11"/>
    </row>
    <row r="17" spans="1:11" ht="27.75" customHeight="1" x14ac:dyDescent="0.2">
      <c r="A17" s="8" t="s">
        <v>30</v>
      </c>
      <c r="B17" s="64">
        <f>'4(особи з інвалідн.-ЦЗ)'!Z7</f>
        <v>507</v>
      </c>
      <c r="C17" s="64">
        <f>'4(особи з інвалідн.-ЦЗ)'!AA7</f>
        <v>356</v>
      </c>
      <c r="D17" s="14">
        <f t="shared" ref="D17" si="4">C17*100/B17</f>
        <v>70.216962524654832</v>
      </c>
      <c r="E17" s="65">
        <f t="shared" ref="E17" si="5">C17-B17</f>
        <v>-151</v>
      </c>
      <c r="K17" s="11"/>
    </row>
    <row r="18" spans="1:11" ht="27.75" customHeight="1" x14ac:dyDescent="0.2">
      <c r="A18" s="1" t="s">
        <v>26</v>
      </c>
      <c r="B18" s="64">
        <f>'4(особи з інвалідн.-ЦЗ)'!AC7</f>
        <v>451</v>
      </c>
      <c r="C18" s="64">
        <f>'4(особи з інвалідн.-ЦЗ)'!AD7</f>
        <v>322</v>
      </c>
      <c r="D18" s="14">
        <f t="shared" ref="D18:D19" si="6">C18*100/B18</f>
        <v>71.396895787139684</v>
      </c>
      <c r="E18" s="65">
        <f t="shared" ref="E18:E19" si="7">C18-B18</f>
        <v>-129</v>
      </c>
      <c r="K18" s="11"/>
    </row>
    <row r="19" spans="1:11" ht="27.75" customHeight="1" x14ac:dyDescent="0.2">
      <c r="A19" s="1" t="s">
        <v>31</v>
      </c>
      <c r="B19" s="64">
        <f>'4(особи з інвалідн.-ЦЗ)'!AF7</f>
        <v>292</v>
      </c>
      <c r="C19" s="64">
        <f>'4(особи з інвалідн.-ЦЗ)'!AG7</f>
        <v>237</v>
      </c>
      <c r="D19" s="14">
        <f t="shared" si="6"/>
        <v>81.164383561643831</v>
      </c>
      <c r="E19" s="65">
        <f t="shared" si="7"/>
        <v>-55</v>
      </c>
      <c r="K19" s="11"/>
    </row>
    <row r="20" spans="1:11" ht="64.349999999999994" customHeight="1" x14ac:dyDescent="0.25">
      <c r="A20" s="308"/>
      <c r="B20" s="308"/>
      <c r="C20" s="308"/>
      <c r="D20" s="308"/>
      <c r="E20" s="308"/>
    </row>
  </sheetData>
  <mergeCells count="12">
    <mergeCell ref="A20:E20"/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L67"/>
  <sheetViews>
    <sheetView view="pageBreakPreview" zoomScale="72" zoomScaleNormal="75" zoomScaleSheetLayoutView="7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15" sqref="C15:V15"/>
    </sheetView>
  </sheetViews>
  <sheetFormatPr defaultColWidth="9.42578125" defaultRowHeight="14.25" x14ac:dyDescent="0.2"/>
  <cols>
    <col min="1" max="1" width="27.5703125" style="41" customWidth="1"/>
    <col min="2" max="3" width="10.140625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28515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42578125" style="41" customWidth="1"/>
    <col min="22" max="22" width="8.42578125" style="41" customWidth="1"/>
    <col min="23" max="24" width="11.7109375" style="41" customWidth="1"/>
    <col min="25" max="25" width="8.42578125" style="41" customWidth="1"/>
    <col min="26" max="27" width="11.85546875" style="41" customWidth="1"/>
    <col min="28" max="28" width="8.42578125" style="41" customWidth="1"/>
    <col min="29" max="30" width="11.85546875" style="41" customWidth="1"/>
    <col min="31" max="31" width="8.42578125" style="41" customWidth="1"/>
    <col min="32" max="33" width="11.7109375" style="41" customWidth="1"/>
    <col min="34" max="34" width="10.28515625" style="41" customWidth="1"/>
    <col min="35" max="16384" width="9.42578125" style="41"/>
  </cols>
  <sheetData>
    <row r="1" spans="1:38" s="26" customFormat="1" ht="60" customHeight="1" x14ac:dyDescent="0.25">
      <c r="B1" s="323" t="s">
        <v>123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33"/>
      <c r="U1" s="233"/>
      <c r="V1" s="233"/>
      <c r="W1" s="25"/>
      <c r="X1" s="25"/>
      <c r="Y1" s="25"/>
      <c r="Z1" s="25"/>
      <c r="AA1" s="346" t="s">
        <v>14</v>
      </c>
      <c r="AB1" s="346"/>
      <c r="AC1" s="346"/>
      <c r="AD1" s="346"/>
      <c r="AE1" s="346"/>
      <c r="AF1" s="346"/>
      <c r="AG1" s="346"/>
      <c r="AH1" s="346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234"/>
      <c r="U2" s="234"/>
      <c r="V2" s="234"/>
      <c r="W2" s="28"/>
      <c r="X2" s="28"/>
      <c r="Y2" s="28"/>
      <c r="Z2" s="28"/>
      <c r="AA2" s="28"/>
      <c r="AB2" s="28"/>
      <c r="AD2" s="339"/>
      <c r="AE2" s="339"/>
      <c r="AF2" s="324" t="s">
        <v>7</v>
      </c>
      <c r="AG2" s="324"/>
      <c r="AH2" s="324"/>
      <c r="AI2" s="51"/>
    </row>
    <row r="3" spans="1:38" s="30" customFormat="1" ht="90" customHeight="1" x14ac:dyDescent="0.25">
      <c r="A3" s="351"/>
      <c r="B3" s="343" t="s">
        <v>20</v>
      </c>
      <c r="C3" s="344"/>
      <c r="D3" s="344"/>
      <c r="E3" s="331" t="s">
        <v>81</v>
      </c>
      <c r="F3" s="332"/>
      <c r="G3" s="333"/>
      <c r="H3" s="331" t="s">
        <v>103</v>
      </c>
      <c r="I3" s="332"/>
      <c r="J3" s="333"/>
      <c r="K3" s="338" t="s">
        <v>74</v>
      </c>
      <c r="L3" s="332"/>
      <c r="M3" s="342"/>
      <c r="N3" s="331" t="s">
        <v>9</v>
      </c>
      <c r="O3" s="332"/>
      <c r="P3" s="333"/>
      <c r="Q3" s="331" t="s">
        <v>105</v>
      </c>
      <c r="R3" s="332"/>
      <c r="S3" s="333"/>
      <c r="T3" s="338" t="s">
        <v>10</v>
      </c>
      <c r="U3" s="332"/>
      <c r="V3" s="342"/>
      <c r="W3" s="343" t="s">
        <v>8</v>
      </c>
      <c r="X3" s="344"/>
      <c r="Y3" s="345"/>
      <c r="Z3" s="338" t="s">
        <v>15</v>
      </c>
      <c r="AA3" s="332"/>
      <c r="AB3" s="342"/>
      <c r="AC3" s="331" t="s">
        <v>11</v>
      </c>
      <c r="AD3" s="332"/>
      <c r="AE3" s="333"/>
      <c r="AF3" s="331" t="s">
        <v>12</v>
      </c>
      <c r="AG3" s="332"/>
      <c r="AH3" s="333"/>
    </row>
    <row r="4" spans="1:38" s="31" customFormat="1" ht="19.5" customHeight="1" x14ac:dyDescent="0.25">
      <c r="A4" s="352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15.75" customHeight="1" x14ac:dyDescent="0.25">
      <c r="A5" s="352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119" t="s">
        <v>3</v>
      </c>
      <c r="B6" s="139">
        <v>1</v>
      </c>
      <c r="C6" s="140">
        <v>2</v>
      </c>
      <c r="D6" s="141">
        <v>3</v>
      </c>
      <c r="E6" s="142">
        <v>4</v>
      </c>
      <c r="F6" s="140">
        <v>5</v>
      </c>
      <c r="G6" s="141">
        <v>6</v>
      </c>
      <c r="H6" s="142">
        <v>7</v>
      </c>
      <c r="I6" s="140">
        <v>8</v>
      </c>
      <c r="J6" s="141">
        <v>9</v>
      </c>
      <c r="K6" s="143">
        <v>10</v>
      </c>
      <c r="L6" s="140">
        <v>11</v>
      </c>
      <c r="M6" s="144">
        <v>12</v>
      </c>
      <c r="N6" s="142">
        <v>13</v>
      </c>
      <c r="O6" s="140">
        <v>14</v>
      </c>
      <c r="P6" s="141">
        <v>15</v>
      </c>
      <c r="Q6" s="142">
        <v>16</v>
      </c>
      <c r="R6" s="140">
        <v>17</v>
      </c>
      <c r="S6" s="141">
        <v>18</v>
      </c>
      <c r="T6" s="143">
        <v>19</v>
      </c>
      <c r="U6" s="140">
        <v>20</v>
      </c>
      <c r="V6" s="141">
        <v>21</v>
      </c>
      <c r="W6" s="142">
        <v>22</v>
      </c>
      <c r="X6" s="140">
        <v>23</v>
      </c>
      <c r="Y6" s="141">
        <v>24</v>
      </c>
      <c r="Z6" s="142">
        <v>25</v>
      </c>
      <c r="AA6" s="140">
        <v>26</v>
      </c>
      <c r="AB6" s="141">
        <v>27</v>
      </c>
      <c r="AC6" s="142">
        <v>28</v>
      </c>
      <c r="AD6" s="140">
        <v>29</v>
      </c>
      <c r="AE6" s="141">
        <v>30</v>
      </c>
      <c r="AF6" s="143">
        <v>31</v>
      </c>
      <c r="AG6" s="140">
        <v>32</v>
      </c>
      <c r="AH6" s="141">
        <v>33</v>
      </c>
    </row>
    <row r="7" spans="1:38" s="35" customFormat="1" ht="59.25" customHeight="1" thickBot="1" x14ac:dyDescent="0.3">
      <c r="A7" s="148" t="s">
        <v>32</v>
      </c>
      <c r="B7" s="149">
        <f>SUM(B8:B14)</f>
        <v>765</v>
      </c>
      <c r="C7" s="150">
        <f>SUM(C8:C14)</f>
        <v>503</v>
      </c>
      <c r="D7" s="154">
        <f>C7*100/B7</f>
        <v>65.751633986928098</v>
      </c>
      <c r="E7" s="152">
        <f>SUM(E8:E14)</f>
        <v>690</v>
      </c>
      <c r="F7" s="150">
        <f>SUM(F8:F14)</f>
        <v>457</v>
      </c>
      <c r="G7" s="151">
        <f>F7*100/E7</f>
        <v>66.231884057971016</v>
      </c>
      <c r="H7" s="266">
        <f>SUM(H8:H14)</f>
        <v>121</v>
      </c>
      <c r="I7" s="267">
        <f>SUM(I8:I14)</f>
        <v>132</v>
      </c>
      <c r="J7" s="273">
        <f>I7*100/H7</f>
        <v>109.09090909090909</v>
      </c>
      <c r="K7" s="153">
        <f>SUM(K8:K14)</f>
        <v>36</v>
      </c>
      <c r="L7" s="150">
        <f>SUM(L8:L14)</f>
        <v>48</v>
      </c>
      <c r="M7" s="154">
        <f>L7*100/K7</f>
        <v>133.33333333333334</v>
      </c>
      <c r="N7" s="152">
        <f>SUM(N8:N14)</f>
        <v>13</v>
      </c>
      <c r="O7" s="150">
        <f>SUM(O8:O14)</f>
        <v>19</v>
      </c>
      <c r="P7" s="151">
        <f>O7*100/N7</f>
        <v>146.15384615384616</v>
      </c>
      <c r="Q7" s="152">
        <f>SUM(Q8:Q14)</f>
        <v>0</v>
      </c>
      <c r="R7" s="150">
        <f>SUM(R8:R14)</f>
        <v>10</v>
      </c>
      <c r="S7" s="200" t="str">
        <f t="shared" ref="S7:S14" si="0">IF(ISERROR(R7*100/Q7),"-",(R7*100/Q7))</f>
        <v>-</v>
      </c>
      <c r="T7" s="153">
        <f>SUM(T8:T14)</f>
        <v>0</v>
      </c>
      <c r="U7" s="150">
        <f>SUM(U8:U14)</f>
        <v>2</v>
      </c>
      <c r="V7" s="200" t="str">
        <f t="shared" ref="V7:V14" si="1">IF(ISERROR(U7*100/T7),"-",(U7*100/T7))</f>
        <v>-</v>
      </c>
      <c r="W7" s="152">
        <f>SUM(W8:W14)</f>
        <v>371</v>
      </c>
      <c r="X7" s="150">
        <f>SUM(X8:X14)</f>
        <v>265</v>
      </c>
      <c r="Y7" s="151">
        <f>X7*100/W7</f>
        <v>71.428571428571431</v>
      </c>
      <c r="Z7" s="205">
        <f>SUM(Z8:Z14)</f>
        <v>507</v>
      </c>
      <c r="AA7" s="150">
        <f>SUM(AA8:AA14)</f>
        <v>356</v>
      </c>
      <c r="AB7" s="154">
        <f>AA7*100/Z7</f>
        <v>70.216962524654832</v>
      </c>
      <c r="AC7" s="152">
        <f>SUM(AC8:AC14)</f>
        <v>451</v>
      </c>
      <c r="AD7" s="150">
        <f>SUM(AD8:AD14)</f>
        <v>322</v>
      </c>
      <c r="AE7" s="151">
        <f>AD7*100/AC7</f>
        <v>71.396895787139684</v>
      </c>
      <c r="AF7" s="152">
        <f>SUM(AF8:AF14)</f>
        <v>292</v>
      </c>
      <c r="AG7" s="150">
        <f>SUM(AG8:AG14)</f>
        <v>237</v>
      </c>
      <c r="AH7" s="151">
        <f>AG7*100/AF7</f>
        <v>81.164383561643831</v>
      </c>
      <c r="AI7" s="34"/>
      <c r="AL7" s="39"/>
    </row>
    <row r="8" spans="1:38" s="39" customFormat="1" ht="45.75" customHeight="1" x14ac:dyDescent="0.25">
      <c r="A8" s="133" t="s">
        <v>93</v>
      </c>
      <c r="B8" s="155">
        <v>63</v>
      </c>
      <c r="C8" s="145">
        <v>61</v>
      </c>
      <c r="D8" s="156">
        <f t="shared" ref="D8:D14" si="2">C8*100/B8</f>
        <v>96.825396825396822</v>
      </c>
      <c r="E8" s="157">
        <v>57</v>
      </c>
      <c r="F8" s="145">
        <v>58</v>
      </c>
      <c r="G8" s="156">
        <f t="shared" ref="G8:G14" si="3">F8*100/E8</f>
        <v>101.75438596491227</v>
      </c>
      <c r="H8" s="268">
        <f>E8-'статус на початок року'!D8</f>
        <v>14</v>
      </c>
      <c r="I8" s="269">
        <f>F8-'статус на початок року'!E8</f>
        <v>16</v>
      </c>
      <c r="J8" s="274">
        <f t="shared" ref="J8:J14" si="4">IF(ISERROR(I8*100/H8),"-",(I8*100/H8))</f>
        <v>114.28571428571429</v>
      </c>
      <c r="K8" s="158">
        <v>4</v>
      </c>
      <c r="L8" s="191">
        <v>14</v>
      </c>
      <c r="M8" s="304" t="s">
        <v>137</v>
      </c>
      <c r="N8" s="161">
        <v>0</v>
      </c>
      <c r="O8" s="185">
        <v>1</v>
      </c>
      <c r="P8" s="226" t="str">
        <f t="shared" ref="P8:P13" si="5">IF(ISERROR(O8*100/N8),"-",(O8*100/N8))</f>
        <v>-</v>
      </c>
      <c r="Q8" s="161">
        <v>0</v>
      </c>
      <c r="R8" s="159">
        <v>0</v>
      </c>
      <c r="S8" s="220" t="str">
        <f t="shared" si="0"/>
        <v>-</v>
      </c>
      <c r="T8" s="162">
        <v>0</v>
      </c>
      <c r="U8" s="146">
        <v>0</v>
      </c>
      <c r="V8" s="160" t="str">
        <f t="shared" si="1"/>
        <v>-</v>
      </c>
      <c r="W8" s="161">
        <v>31</v>
      </c>
      <c r="X8" s="159">
        <v>34</v>
      </c>
      <c r="Y8" s="156">
        <f t="shared" ref="Y8:Y14" si="6">X8*100/W8</f>
        <v>109.6774193548387</v>
      </c>
      <c r="Z8" s="206">
        <v>39</v>
      </c>
      <c r="AA8" s="163">
        <v>34</v>
      </c>
      <c r="AB8" s="160">
        <f t="shared" ref="AB8:AB14" si="7">AA8*100/Z8</f>
        <v>87.179487179487182</v>
      </c>
      <c r="AC8" s="157">
        <v>35</v>
      </c>
      <c r="AD8" s="147">
        <v>34</v>
      </c>
      <c r="AE8" s="156">
        <f t="shared" ref="AE8:AE14" si="8">AD8*100/AC8</f>
        <v>97.142857142857139</v>
      </c>
      <c r="AF8" s="161">
        <v>21</v>
      </c>
      <c r="AG8" s="185">
        <v>17</v>
      </c>
      <c r="AH8" s="156">
        <f t="shared" ref="AH8:AH14" si="9">AG8*100/AF8</f>
        <v>80.952380952380949</v>
      </c>
      <c r="AI8" s="34"/>
      <c r="AJ8" s="38"/>
    </row>
    <row r="9" spans="1:38" s="40" customFormat="1" ht="45.75" customHeight="1" x14ac:dyDescent="0.25">
      <c r="A9" s="134" t="s">
        <v>94</v>
      </c>
      <c r="B9" s="164">
        <v>70</v>
      </c>
      <c r="C9" s="145">
        <v>76</v>
      </c>
      <c r="D9" s="165">
        <f t="shared" si="2"/>
        <v>108.57142857142857</v>
      </c>
      <c r="E9" s="166">
        <v>68</v>
      </c>
      <c r="F9" s="124">
        <v>70</v>
      </c>
      <c r="G9" s="165">
        <f t="shared" si="3"/>
        <v>102.94117647058823</v>
      </c>
      <c r="H9" s="270">
        <f>E9-'статус на початок року'!D9</f>
        <v>13</v>
      </c>
      <c r="I9" s="269">
        <f>F9-'статус на початок року'!E9</f>
        <v>23</v>
      </c>
      <c r="J9" s="275">
        <f t="shared" si="4"/>
        <v>176.92307692307693</v>
      </c>
      <c r="K9" s="167">
        <v>7</v>
      </c>
      <c r="L9" s="191">
        <v>6</v>
      </c>
      <c r="M9" s="168">
        <f t="shared" ref="M9:M14" si="10">IF(ISERROR(L9*100/K9),"-",(L9*100/K9))</f>
        <v>85.714285714285708</v>
      </c>
      <c r="N9" s="169">
        <v>2</v>
      </c>
      <c r="O9" s="126">
        <v>1</v>
      </c>
      <c r="P9" s="165">
        <f t="shared" si="5"/>
        <v>50</v>
      </c>
      <c r="Q9" s="169">
        <v>0</v>
      </c>
      <c r="R9" s="129">
        <v>3</v>
      </c>
      <c r="S9" s="165" t="str">
        <f t="shared" si="0"/>
        <v>-</v>
      </c>
      <c r="T9" s="170">
        <v>0</v>
      </c>
      <c r="U9" s="128">
        <v>0</v>
      </c>
      <c r="V9" s="168" t="str">
        <f t="shared" si="1"/>
        <v>-</v>
      </c>
      <c r="W9" s="169">
        <v>30</v>
      </c>
      <c r="X9" s="129">
        <v>39</v>
      </c>
      <c r="Y9" s="165">
        <f t="shared" si="6"/>
        <v>130</v>
      </c>
      <c r="Z9" s="207">
        <v>45</v>
      </c>
      <c r="AA9" s="163">
        <v>59</v>
      </c>
      <c r="AB9" s="168">
        <f t="shared" si="7"/>
        <v>131.11111111111111</v>
      </c>
      <c r="AC9" s="166">
        <v>44</v>
      </c>
      <c r="AD9" s="128">
        <v>54</v>
      </c>
      <c r="AE9" s="165">
        <f t="shared" si="8"/>
        <v>122.72727272727273</v>
      </c>
      <c r="AF9" s="169">
        <v>22</v>
      </c>
      <c r="AG9" s="126">
        <v>40</v>
      </c>
      <c r="AH9" s="165">
        <f t="shared" si="9"/>
        <v>181.81818181818181</v>
      </c>
      <c r="AI9" s="34"/>
      <c r="AJ9" s="38"/>
    </row>
    <row r="10" spans="1:38" s="39" customFormat="1" ht="45.75" customHeight="1" x14ac:dyDescent="0.25">
      <c r="A10" s="134" t="s">
        <v>95</v>
      </c>
      <c r="B10" s="164">
        <v>319</v>
      </c>
      <c r="C10" s="145">
        <v>164</v>
      </c>
      <c r="D10" s="165">
        <f t="shared" si="2"/>
        <v>51.410658307210028</v>
      </c>
      <c r="E10" s="166">
        <v>266</v>
      </c>
      <c r="F10" s="125">
        <v>144</v>
      </c>
      <c r="G10" s="165">
        <f t="shared" si="3"/>
        <v>54.13533834586466</v>
      </c>
      <c r="H10" s="270">
        <f>E10-'статус на початок року'!D10</f>
        <v>50</v>
      </c>
      <c r="I10" s="269">
        <f>F10-'статус на початок року'!E10</f>
        <v>42</v>
      </c>
      <c r="J10" s="275">
        <f t="shared" si="4"/>
        <v>84</v>
      </c>
      <c r="K10" s="167">
        <v>10</v>
      </c>
      <c r="L10" s="191">
        <v>12</v>
      </c>
      <c r="M10" s="168">
        <f t="shared" si="10"/>
        <v>120</v>
      </c>
      <c r="N10" s="169">
        <v>9</v>
      </c>
      <c r="O10" s="126">
        <v>5</v>
      </c>
      <c r="P10" s="165">
        <f t="shared" si="5"/>
        <v>55.555555555555557</v>
      </c>
      <c r="Q10" s="169">
        <v>0</v>
      </c>
      <c r="R10" s="129">
        <v>3</v>
      </c>
      <c r="S10" s="165" t="str">
        <f t="shared" si="0"/>
        <v>-</v>
      </c>
      <c r="T10" s="170">
        <v>0</v>
      </c>
      <c r="U10" s="127">
        <v>0</v>
      </c>
      <c r="V10" s="219" t="str">
        <f t="shared" si="1"/>
        <v>-</v>
      </c>
      <c r="W10" s="169">
        <v>181</v>
      </c>
      <c r="X10" s="129">
        <v>95</v>
      </c>
      <c r="Y10" s="165">
        <f t="shared" si="6"/>
        <v>52.486187845303867</v>
      </c>
      <c r="Z10" s="207">
        <v>217</v>
      </c>
      <c r="AA10" s="163">
        <v>116</v>
      </c>
      <c r="AB10" s="168">
        <f t="shared" si="7"/>
        <v>53.456221198156683</v>
      </c>
      <c r="AC10" s="166">
        <v>175</v>
      </c>
      <c r="AD10" s="128">
        <v>100</v>
      </c>
      <c r="AE10" s="165">
        <f t="shared" si="8"/>
        <v>57.142857142857146</v>
      </c>
      <c r="AF10" s="169">
        <v>123</v>
      </c>
      <c r="AG10" s="126">
        <v>80</v>
      </c>
      <c r="AH10" s="165">
        <f t="shared" si="9"/>
        <v>65.040650406504071</v>
      </c>
      <c r="AI10" s="34"/>
      <c r="AJ10" s="38"/>
    </row>
    <row r="11" spans="1:38" s="39" customFormat="1" ht="45.75" customHeight="1" x14ac:dyDescent="0.25">
      <c r="A11" s="134" t="s">
        <v>96</v>
      </c>
      <c r="B11" s="164">
        <v>84</v>
      </c>
      <c r="C11" s="145">
        <v>62</v>
      </c>
      <c r="D11" s="165">
        <f t="shared" si="2"/>
        <v>73.80952380952381</v>
      </c>
      <c r="E11" s="166">
        <v>80</v>
      </c>
      <c r="F11" s="125">
        <v>54</v>
      </c>
      <c r="G11" s="165">
        <f t="shared" si="3"/>
        <v>67.5</v>
      </c>
      <c r="H11" s="270">
        <f>E11-'статус на початок року'!D11</f>
        <v>12</v>
      </c>
      <c r="I11" s="269">
        <f>F11-'статус на початок року'!E11</f>
        <v>14</v>
      </c>
      <c r="J11" s="275">
        <f t="shared" si="4"/>
        <v>116.66666666666667</v>
      </c>
      <c r="K11" s="167">
        <v>5</v>
      </c>
      <c r="L11" s="191">
        <v>6</v>
      </c>
      <c r="M11" s="168">
        <f t="shared" si="10"/>
        <v>120</v>
      </c>
      <c r="N11" s="169">
        <v>0</v>
      </c>
      <c r="O11" s="126">
        <v>4</v>
      </c>
      <c r="P11" s="165" t="str">
        <f t="shared" si="5"/>
        <v>-</v>
      </c>
      <c r="Q11" s="169">
        <v>0</v>
      </c>
      <c r="R11" s="129">
        <v>3</v>
      </c>
      <c r="S11" s="165" t="str">
        <f t="shared" si="0"/>
        <v>-</v>
      </c>
      <c r="T11" s="170">
        <v>0</v>
      </c>
      <c r="U11" s="127">
        <v>0</v>
      </c>
      <c r="V11" s="168" t="str">
        <f t="shared" si="1"/>
        <v>-</v>
      </c>
      <c r="W11" s="169">
        <v>46</v>
      </c>
      <c r="X11" s="129">
        <v>33</v>
      </c>
      <c r="Y11" s="165">
        <f t="shared" si="6"/>
        <v>71.739130434782609</v>
      </c>
      <c r="Z11" s="207">
        <v>54</v>
      </c>
      <c r="AA11" s="163">
        <v>45</v>
      </c>
      <c r="AB11" s="168">
        <f t="shared" si="7"/>
        <v>83.333333333333329</v>
      </c>
      <c r="AC11" s="166">
        <v>51</v>
      </c>
      <c r="AD11" s="128">
        <v>40</v>
      </c>
      <c r="AE11" s="165">
        <f t="shared" si="8"/>
        <v>78.431372549019613</v>
      </c>
      <c r="AF11" s="169">
        <v>35</v>
      </c>
      <c r="AG11" s="126">
        <v>34</v>
      </c>
      <c r="AH11" s="165">
        <f t="shared" si="9"/>
        <v>97.142857142857139</v>
      </c>
      <c r="AI11" s="34"/>
      <c r="AJ11" s="38"/>
    </row>
    <row r="12" spans="1:38" s="39" customFormat="1" ht="45.75" customHeight="1" x14ac:dyDescent="0.25">
      <c r="A12" s="134" t="s">
        <v>97</v>
      </c>
      <c r="B12" s="164">
        <v>109</v>
      </c>
      <c r="C12" s="145">
        <v>74</v>
      </c>
      <c r="D12" s="165">
        <f t="shared" si="2"/>
        <v>67.88990825688073</v>
      </c>
      <c r="E12" s="166">
        <v>103</v>
      </c>
      <c r="F12" s="125">
        <v>70</v>
      </c>
      <c r="G12" s="165">
        <f t="shared" si="3"/>
        <v>67.961165048543691</v>
      </c>
      <c r="H12" s="270">
        <f>E12-'статус на початок року'!D12</f>
        <v>14</v>
      </c>
      <c r="I12" s="269">
        <f>F12-'статус на початок року'!E12</f>
        <v>16</v>
      </c>
      <c r="J12" s="275">
        <f t="shared" si="4"/>
        <v>114.28571428571429</v>
      </c>
      <c r="K12" s="167">
        <v>5</v>
      </c>
      <c r="L12" s="191">
        <v>3</v>
      </c>
      <c r="M12" s="168">
        <f t="shared" si="10"/>
        <v>60</v>
      </c>
      <c r="N12" s="169">
        <v>1</v>
      </c>
      <c r="O12" s="126">
        <v>5</v>
      </c>
      <c r="P12" s="220" t="s">
        <v>138</v>
      </c>
      <c r="Q12" s="169">
        <v>0</v>
      </c>
      <c r="R12" s="129">
        <v>1</v>
      </c>
      <c r="S12" s="165" t="str">
        <f t="shared" si="0"/>
        <v>-</v>
      </c>
      <c r="T12" s="170">
        <v>0</v>
      </c>
      <c r="U12" s="127">
        <v>0</v>
      </c>
      <c r="V12" s="168" t="str">
        <f t="shared" si="1"/>
        <v>-</v>
      </c>
      <c r="W12" s="169">
        <v>31</v>
      </c>
      <c r="X12" s="129">
        <v>29</v>
      </c>
      <c r="Y12" s="165">
        <f t="shared" si="6"/>
        <v>93.548387096774192</v>
      </c>
      <c r="Z12" s="207">
        <v>78</v>
      </c>
      <c r="AA12" s="163">
        <v>54</v>
      </c>
      <c r="AB12" s="168">
        <f t="shared" si="7"/>
        <v>69.230769230769226</v>
      </c>
      <c r="AC12" s="166">
        <v>76</v>
      </c>
      <c r="AD12" s="128">
        <v>51</v>
      </c>
      <c r="AE12" s="165">
        <f t="shared" si="8"/>
        <v>67.10526315789474</v>
      </c>
      <c r="AF12" s="169">
        <v>44</v>
      </c>
      <c r="AG12" s="126">
        <v>33</v>
      </c>
      <c r="AH12" s="165">
        <f t="shared" si="9"/>
        <v>75</v>
      </c>
      <c r="AI12" s="34"/>
      <c r="AJ12" s="38"/>
    </row>
    <row r="13" spans="1:38" s="39" customFormat="1" ht="45.75" customHeight="1" x14ac:dyDescent="0.25">
      <c r="A13" s="134" t="s">
        <v>98</v>
      </c>
      <c r="B13" s="164">
        <v>64</v>
      </c>
      <c r="C13" s="145">
        <v>41</v>
      </c>
      <c r="D13" s="165">
        <f t="shared" si="2"/>
        <v>64.0625</v>
      </c>
      <c r="E13" s="166">
        <v>60</v>
      </c>
      <c r="F13" s="125">
        <v>38</v>
      </c>
      <c r="G13" s="165">
        <f t="shared" si="3"/>
        <v>63.333333333333336</v>
      </c>
      <c r="H13" s="270">
        <f>E13-'статус на початок року'!D13</f>
        <v>8</v>
      </c>
      <c r="I13" s="269">
        <f>F13-'статус на початок року'!E13</f>
        <v>13</v>
      </c>
      <c r="J13" s="275">
        <f t="shared" si="4"/>
        <v>162.5</v>
      </c>
      <c r="K13" s="167">
        <v>2</v>
      </c>
      <c r="L13" s="191">
        <v>2</v>
      </c>
      <c r="M13" s="168">
        <f t="shared" si="10"/>
        <v>100</v>
      </c>
      <c r="N13" s="169">
        <v>0</v>
      </c>
      <c r="O13" s="126">
        <v>0</v>
      </c>
      <c r="P13" s="220" t="str">
        <f t="shared" si="5"/>
        <v>-</v>
      </c>
      <c r="Q13" s="169">
        <v>0</v>
      </c>
      <c r="R13" s="129">
        <v>0</v>
      </c>
      <c r="S13" s="165" t="str">
        <f t="shared" si="0"/>
        <v>-</v>
      </c>
      <c r="T13" s="170">
        <v>0</v>
      </c>
      <c r="U13" s="127">
        <v>2</v>
      </c>
      <c r="V13" s="227" t="str">
        <f t="shared" si="1"/>
        <v>-</v>
      </c>
      <c r="W13" s="169">
        <v>25</v>
      </c>
      <c r="X13" s="129">
        <v>21</v>
      </c>
      <c r="Y13" s="165">
        <f t="shared" si="6"/>
        <v>84</v>
      </c>
      <c r="Z13" s="207">
        <v>41</v>
      </c>
      <c r="AA13" s="163">
        <v>29</v>
      </c>
      <c r="AB13" s="168">
        <f t="shared" si="7"/>
        <v>70.731707317073173</v>
      </c>
      <c r="AC13" s="166">
        <v>37</v>
      </c>
      <c r="AD13" s="128">
        <v>26</v>
      </c>
      <c r="AE13" s="165">
        <f t="shared" si="8"/>
        <v>70.270270270270274</v>
      </c>
      <c r="AF13" s="169">
        <v>25</v>
      </c>
      <c r="AG13" s="126">
        <v>22</v>
      </c>
      <c r="AH13" s="165">
        <f t="shared" si="9"/>
        <v>88</v>
      </c>
      <c r="AI13" s="34"/>
      <c r="AJ13" s="38"/>
    </row>
    <row r="14" spans="1:38" s="39" customFormat="1" ht="45.75" customHeight="1" thickBot="1" x14ac:dyDescent="0.3">
      <c r="A14" s="135" t="s">
        <v>99</v>
      </c>
      <c r="B14" s="171">
        <v>56</v>
      </c>
      <c r="C14" s="214">
        <v>25</v>
      </c>
      <c r="D14" s="198">
        <f t="shared" si="2"/>
        <v>44.642857142857146</v>
      </c>
      <c r="E14" s="173">
        <v>56</v>
      </c>
      <c r="F14" s="136">
        <v>23</v>
      </c>
      <c r="G14" s="172">
        <f t="shared" si="3"/>
        <v>41.071428571428569</v>
      </c>
      <c r="H14" s="271">
        <f>E14-'статус на початок року'!D14</f>
        <v>10</v>
      </c>
      <c r="I14" s="272">
        <f>F14-'статус на початок року'!E14</f>
        <v>8</v>
      </c>
      <c r="J14" s="276">
        <f t="shared" si="4"/>
        <v>80</v>
      </c>
      <c r="K14" s="174">
        <v>3</v>
      </c>
      <c r="L14" s="194">
        <v>5</v>
      </c>
      <c r="M14" s="176">
        <f t="shared" si="10"/>
        <v>166.66666666666666</v>
      </c>
      <c r="N14" s="177">
        <v>1</v>
      </c>
      <c r="O14" s="186">
        <v>3</v>
      </c>
      <c r="P14" s="228" t="s">
        <v>139</v>
      </c>
      <c r="Q14" s="177">
        <v>0</v>
      </c>
      <c r="R14" s="175">
        <v>0</v>
      </c>
      <c r="S14" s="172" t="str">
        <f t="shared" si="0"/>
        <v>-</v>
      </c>
      <c r="T14" s="178">
        <v>0</v>
      </c>
      <c r="U14" s="137">
        <v>0</v>
      </c>
      <c r="V14" s="176" t="str">
        <f t="shared" si="1"/>
        <v>-</v>
      </c>
      <c r="W14" s="177">
        <v>27</v>
      </c>
      <c r="X14" s="175">
        <v>14</v>
      </c>
      <c r="Y14" s="172">
        <f t="shared" si="6"/>
        <v>51.851851851851855</v>
      </c>
      <c r="Z14" s="208">
        <v>33</v>
      </c>
      <c r="AA14" s="199">
        <v>19</v>
      </c>
      <c r="AB14" s="176">
        <f t="shared" si="7"/>
        <v>57.575757575757578</v>
      </c>
      <c r="AC14" s="173">
        <v>33</v>
      </c>
      <c r="AD14" s="187">
        <v>17</v>
      </c>
      <c r="AE14" s="172">
        <f t="shared" si="8"/>
        <v>51.515151515151516</v>
      </c>
      <c r="AF14" s="177">
        <v>22</v>
      </c>
      <c r="AG14" s="186">
        <v>11</v>
      </c>
      <c r="AH14" s="172">
        <f t="shared" si="9"/>
        <v>50</v>
      </c>
      <c r="AI14" s="34"/>
      <c r="AJ14" s="38"/>
    </row>
    <row r="15" spans="1:38" ht="66.75" customHeight="1" x14ac:dyDescent="0.25">
      <c r="A15" s="42"/>
      <c r="B15" s="42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Q3:S3"/>
    <mergeCell ref="Q4:Q5"/>
    <mergeCell ref="R4:R5"/>
    <mergeCell ref="S4:S5"/>
    <mergeCell ref="B1:S1"/>
    <mergeCell ref="P2:S2"/>
    <mergeCell ref="N4:N5"/>
    <mergeCell ref="O4:O5"/>
    <mergeCell ref="P4:P5"/>
    <mergeCell ref="B3:D3"/>
    <mergeCell ref="H3:J3"/>
    <mergeCell ref="H4:H5"/>
    <mergeCell ref="I4:I5"/>
    <mergeCell ref="J4:J5"/>
    <mergeCell ref="AD2:AE2"/>
    <mergeCell ref="T3:V3"/>
    <mergeCell ref="W3:Y3"/>
    <mergeCell ref="Z3:AB3"/>
    <mergeCell ref="AC3:AE3"/>
    <mergeCell ref="AF3:AH3"/>
    <mergeCell ref="AF2:AH2"/>
    <mergeCell ref="AA1:AH1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C15:V15"/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Y4:Y5"/>
    <mergeCell ref="T4:T5"/>
    <mergeCell ref="U4:U5"/>
    <mergeCell ref="V4:V5"/>
    <mergeCell ref="W4:W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K20"/>
  <sheetViews>
    <sheetView view="pageBreakPreview" zoomScale="80" zoomScaleNormal="70" zoomScaleSheetLayoutView="80" workbookViewId="0">
      <selection activeCell="N17" sqref="N17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11" ht="80.849999999999994" customHeight="1" x14ac:dyDescent="0.2">
      <c r="A1" s="309" t="s">
        <v>107</v>
      </c>
      <c r="B1" s="309"/>
      <c r="C1" s="309"/>
      <c r="D1" s="309"/>
      <c r="E1" s="309"/>
    </row>
    <row r="2" spans="1:11" s="3" customFormat="1" ht="23.25" customHeight="1" x14ac:dyDescent="0.25">
      <c r="A2" s="314" t="s">
        <v>0</v>
      </c>
      <c r="B2" s="310" t="s">
        <v>118</v>
      </c>
      <c r="C2" s="310" t="s">
        <v>119</v>
      </c>
      <c r="D2" s="312" t="s">
        <v>1</v>
      </c>
      <c r="E2" s="313"/>
    </row>
    <row r="3" spans="1:11" s="3" customFormat="1" ht="30" x14ac:dyDescent="0.25">
      <c r="A3" s="315"/>
      <c r="B3" s="311"/>
      <c r="C3" s="311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0.25" x14ac:dyDescent="0.25">
      <c r="A5" s="8" t="s">
        <v>25</v>
      </c>
      <c r="B5" s="68">
        <f>'6-(УБД-ЦЗ)'!B7</f>
        <v>59</v>
      </c>
      <c r="C5" s="68">
        <f>'6-(УБД-ЦЗ)'!C7</f>
        <v>188</v>
      </c>
      <c r="D5" s="18" t="str">
        <f>'6-(УБД-ЦЗ)'!D7</f>
        <v>+3,2р.</v>
      </c>
      <c r="E5" s="65">
        <f t="shared" ref="E5" si="0">C5-B5</f>
        <v>129</v>
      </c>
      <c r="I5" s="11"/>
    </row>
    <row r="6" spans="1:11" s="3" customFormat="1" ht="20.25" x14ac:dyDescent="0.25">
      <c r="A6" s="8" t="s">
        <v>26</v>
      </c>
      <c r="B6" s="69">
        <f>'6-(УБД-ЦЗ)'!E7</f>
        <v>54</v>
      </c>
      <c r="C6" s="69">
        <f>'6-(УБД-ЦЗ)'!F7</f>
        <v>174</v>
      </c>
      <c r="D6" s="18" t="str">
        <f>'6-(УБД-ЦЗ)'!G7</f>
        <v>+3,2р.</v>
      </c>
      <c r="E6" s="65">
        <f t="shared" ref="E6:E12" si="1">C6-B6</f>
        <v>120</v>
      </c>
      <c r="I6" s="11"/>
    </row>
    <row r="7" spans="1:11" s="3" customFormat="1" ht="23.1" customHeight="1" x14ac:dyDescent="0.25">
      <c r="A7" s="264" t="s">
        <v>101</v>
      </c>
      <c r="B7" s="82">
        <f>'6-(УБД-ЦЗ)'!H7</f>
        <v>11</v>
      </c>
      <c r="C7" s="82">
        <f>'6-(УБД-ЦЗ)'!I7</f>
        <v>44</v>
      </c>
      <c r="D7" s="14" t="str">
        <f>'6-(УБД-ЦЗ)'!J7</f>
        <v>+4р.</v>
      </c>
      <c r="E7" s="76">
        <f t="shared" si="1"/>
        <v>33</v>
      </c>
      <c r="K7" s="11"/>
    </row>
    <row r="8" spans="1:11" s="3" customFormat="1" ht="40.5" customHeight="1" x14ac:dyDescent="0.25">
      <c r="A8" s="12" t="s">
        <v>27</v>
      </c>
      <c r="B8" s="69">
        <f>'6-(УБД-ЦЗ)'!K7</f>
        <v>0</v>
      </c>
      <c r="C8" s="69">
        <f>'6-(УБД-ЦЗ)'!L7</f>
        <v>10</v>
      </c>
      <c r="D8" s="18" t="s">
        <v>100</v>
      </c>
      <c r="E8" s="65">
        <f t="shared" si="1"/>
        <v>10</v>
      </c>
      <c r="I8" s="11"/>
    </row>
    <row r="9" spans="1:11" s="3" customFormat="1" ht="20.25" x14ac:dyDescent="0.25">
      <c r="A9" s="13" t="s">
        <v>28</v>
      </c>
      <c r="B9" s="69">
        <f>'6-(УБД-ЦЗ)'!N7</f>
        <v>0</v>
      </c>
      <c r="C9" s="69">
        <f>'6-(УБД-ЦЗ)'!O7</f>
        <v>7</v>
      </c>
      <c r="D9" s="18" t="s">
        <v>100</v>
      </c>
      <c r="E9" s="65">
        <f t="shared" si="1"/>
        <v>7</v>
      </c>
      <c r="I9" s="11"/>
    </row>
    <row r="10" spans="1:11" s="3" customFormat="1" ht="23.1" customHeight="1" x14ac:dyDescent="0.25">
      <c r="A10" s="265" t="s">
        <v>102</v>
      </c>
      <c r="B10" s="82">
        <f>'6-(УБД-ЦЗ)'!Q7</f>
        <v>0</v>
      </c>
      <c r="C10" s="82">
        <f>'6-(УБД-ЦЗ)'!R7</f>
        <v>2</v>
      </c>
      <c r="D10" s="321">
        <f>C10-B10</f>
        <v>2</v>
      </c>
      <c r="E10" s="322"/>
      <c r="K10" s="11"/>
    </row>
    <row r="11" spans="1:11" s="3" customFormat="1" ht="37.5" customHeight="1" x14ac:dyDescent="0.25">
      <c r="A11" s="13" t="s">
        <v>19</v>
      </c>
      <c r="B11" s="69">
        <f>'6-(УБД-ЦЗ)'!T7</f>
        <v>0</v>
      </c>
      <c r="C11" s="69">
        <f>'6-(УБД-ЦЗ)'!U7</f>
        <v>0</v>
      </c>
      <c r="D11" s="18" t="s">
        <v>100</v>
      </c>
      <c r="E11" s="65">
        <f t="shared" si="1"/>
        <v>0</v>
      </c>
      <c r="I11" s="11"/>
    </row>
    <row r="12" spans="1:11" s="3" customFormat="1" ht="38.25" customHeight="1" x14ac:dyDescent="0.25">
      <c r="A12" s="13" t="s">
        <v>29</v>
      </c>
      <c r="B12" s="64">
        <f>'6-(УБД-ЦЗ)'!W7</f>
        <v>31</v>
      </c>
      <c r="C12" s="64">
        <f>'6-(УБД-ЦЗ)'!X7</f>
        <v>99</v>
      </c>
      <c r="D12" s="9" t="str">
        <f>'6-(УБД-ЦЗ)'!Y7</f>
        <v>+3,2р.</v>
      </c>
      <c r="E12" s="65">
        <f t="shared" si="1"/>
        <v>68</v>
      </c>
      <c r="I12" s="11"/>
    </row>
    <row r="13" spans="1:11" s="3" customFormat="1" ht="12.75" customHeight="1" x14ac:dyDescent="0.25">
      <c r="A13" s="316" t="s">
        <v>4</v>
      </c>
      <c r="B13" s="317"/>
      <c r="C13" s="317"/>
      <c r="D13" s="317"/>
      <c r="E13" s="317"/>
      <c r="I13" s="11"/>
    </row>
    <row r="14" spans="1:11" s="3" customFormat="1" ht="18" customHeight="1" x14ac:dyDescent="0.25">
      <c r="A14" s="318"/>
      <c r="B14" s="319"/>
      <c r="C14" s="319"/>
      <c r="D14" s="319"/>
      <c r="E14" s="319"/>
      <c r="I14" s="11"/>
    </row>
    <row r="15" spans="1:11" s="3" customFormat="1" ht="20.25" customHeight="1" x14ac:dyDescent="0.25">
      <c r="A15" s="314" t="s">
        <v>0</v>
      </c>
      <c r="B15" s="320" t="s">
        <v>120</v>
      </c>
      <c r="C15" s="320" t="s">
        <v>121</v>
      </c>
      <c r="D15" s="312" t="s">
        <v>1</v>
      </c>
      <c r="E15" s="313"/>
      <c r="I15" s="11"/>
    </row>
    <row r="16" spans="1:11" ht="33" customHeight="1" x14ac:dyDescent="0.2">
      <c r="A16" s="315"/>
      <c r="B16" s="320"/>
      <c r="C16" s="320"/>
      <c r="D16" s="19" t="s">
        <v>2</v>
      </c>
      <c r="E16" s="5" t="s">
        <v>24</v>
      </c>
      <c r="I16" s="11"/>
    </row>
    <row r="17" spans="1:9" ht="27.75" customHeight="1" x14ac:dyDescent="0.2">
      <c r="A17" s="8" t="s">
        <v>30</v>
      </c>
      <c r="B17" s="66">
        <f>'6-(УБД-ЦЗ)'!Z7</f>
        <v>44</v>
      </c>
      <c r="C17" s="66">
        <f>'6-(УБД-ЦЗ)'!AA7</f>
        <v>138</v>
      </c>
      <c r="D17" s="20" t="str">
        <f>'6-(УБД-ЦЗ)'!AB7</f>
        <v>+3,1р.</v>
      </c>
      <c r="E17" s="65">
        <f t="shared" ref="E17" si="2">C17-B17</f>
        <v>94</v>
      </c>
      <c r="I17" s="11"/>
    </row>
    <row r="18" spans="1:9" ht="27.75" customHeight="1" x14ac:dyDescent="0.2">
      <c r="A18" s="1" t="s">
        <v>26</v>
      </c>
      <c r="B18" s="67">
        <f>'6-(УБД-ЦЗ)'!AC7</f>
        <v>40</v>
      </c>
      <c r="C18" s="67">
        <f>'6-(УБД-ЦЗ)'!AD7</f>
        <v>127</v>
      </c>
      <c r="D18" s="20" t="str">
        <f>'6-(УБД-ЦЗ)'!AE7</f>
        <v>+3,2р.</v>
      </c>
      <c r="E18" s="65">
        <f t="shared" ref="E18:E19" si="3">C18-B18</f>
        <v>87</v>
      </c>
      <c r="I18" s="11"/>
    </row>
    <row r="19" spans="1:9" ht="27.75" customHeight="1" x14ac:dyDescent="0.2">
      <c r="A19" s="1" t="s">
        <v>31</v>
      </c>
      <c r="B19" s="67">
        <f>'6-(УБД-ЦЗ)'!AF7</f>
        <v>30</v>
      </c>
      <c r="C19" s="67">
        <f>'6-(УБД-ЦЗ)'!AG7</f>
        <v>101</v>
      </c>
      <c r="D19" s="20" t="str">
        <f>'6-(УБД-ЦЗ)'!AH7</f>
        <v>+3,4р.</v>
      </c>
      <c r="E19" s="65">
        <f t="shared" si="3"/>
        <v>71</v>
      </c>
      <c r="I19" s="11"/>
    </row>
    <row r="20" spans="1:9" ht="69" customHeight="1" x14ac:dyDescent="0.25">
      <c r="A20" s="353"/>
      <c r="B20" s="353"/>
      <c r="C20" s="353"/>
      <c r="D20" s="353"/>
      <c r="E20" s="353"/>
    </row>
  </sheetData>
  <mergeCells count="12">
    <mergeCell ref="A20:E20"/>
    <mergeCell ref="A1:E1"/>
    <mergeCell ref="B2:B3"/>
    <mergeCell ref="C2:C3"/>
    <mergeCell ref="D2:E2"/>
    <mergeCell ref="A2:A3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L67"/>
  <sheetViews>
    <sheetView view="pageBreakPreview" zoomScale="87" zoomScaleNormal="75" zoomScaleSheetLayoutView="87" workbookViewId="0">
      <pane xSplit="1" ySplit="6" topLeftCell="I8" activePane="bottomRight" state="frozen"/>
      <selection activeCell="A4" sqref="A4:A6"/>
      <selection pane="topRight" activeCell="A4" sqref="A4:A6"/>
      <selection pane="bottomLeft" activeCell="A4" sqref="A4:A6"/>
      <selection pane="bottomRight" activeCell="AH13" sqref="AH13"/>
    </sheetView>
  </sheetViews>
  <sheetFormatPr defaultColWidth="9.42578125" defaultRowHeight="14.25" x14ac:dyDescent="0.2"/>
  <cols>
    <col min="1" max="1" width="27.140625" style="41" customWidth="1"/>
    <col min="2" max="3" width="10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57031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2.42578125" style="41" customWidth="1"/>
    <col min="22" max="22" width="8.42578125" style="41" customWidth="1"/>
    <col min="23" max="24" width="11.140625" style="41" customWidth="1"/>
    <col min="25" max="25" width="11.42578125" style="41" customWidth="1"/>
    <col min="26" max="27" width="12.42578125" style="41" customWidth="1"/>
    <col min="28" max="28" width="8.42578125" style="41" customWidth="1"/>
    <col min="29" max="30" width="12.140625" style="41" customWidth="1"/>
    <col min="31" max="31" width="11.42578125" style="41" customWidth="1"/>
    <col min="32" max="33" width="12" style="41" customWidth="1"/>
    <col min="34" max="34" width="11.5703125" style="41" customWidth="1"/>
    <col min="35" max="37" width="9.42578125" style="41"/>
    <col min="38" max="38" width="9.5703125" style="41" customWidth="1"/>
    <col min="39" max="16384" width="9.42578125" style="41"/>
  </cols>
  <sheetData>
    <row r="1" spans="1:38" s="26" customFormat="1" ht="60" customHeight="1" x14ac:dyDescent="0.25">
      <c r="B1" s="323" t="s">
        <v>124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33"/>
      <c r="U1" s="233"/>
      <c r="V1" s="233"/>
      <c r="W1" s="25"/>
      <c r="X1" s="25"/>
      <c r="Y1" s="25"/>
      <c r="Z1" s="25"/>
      <c r="AA1" s="346" t="s">
        <v>14</v>
      </c>
      <c r="AB1" s="346"/>
      <c r="AC1" s="346"/>
      <c r="AD1" s="346"/>
      <c r="AE1" s="346"/>
      <c r="AF1" s="346"/>
      <c r="AG1" s="346"/>
      <c r="AH1" s="346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4" t="s">
        <v>7</v>
      </c>
      <c r="Q2" s="324"/>
      <c r="R2" s="324"/>
      <c r="S2" s="324"/>
      <c r="T2" s="118"/>
      <c r="U2" s="28"/>
      <c r="V2" s="28"/>
      <c r="W2" s="28"/>
      <c r="X2" s="28"/>
      <c r="Y2" s="28"/>
      <c r="Z2" s="28"/>
      <c r="AA2" s="28"/>
      <c r="AB2" s="28"/>
      <c r="AD2" s="339"/>
      <c r="AE2" s="339"/>
      <c r="AF2" s="337" t="s">
        <v>7</v>
      </c>
      <c r="AG2" s="337"/>
      <c r="AH2" s="337"/>
      <c r="AI2" s="51"/>
    </row>
    <row r="3" spans="1:38" s="30" customFormat="1" ht="102" customHeight="1" x14ac:dyDescent="0.25">
      <c r="A3" s="351"/>
      <c r="B3" s="343" t="s">
        <v>20</v>
      </c>
      <c r="C3" s="344"/>
      <c r="D3" s="344"/>
      <c r="E3" s="331" t="s">
        <v>81</v>
      </c>
      <c r="F3" s="332"/>
      <c r="G3" s="333"/>
      <c r="H3" s="331" t="s">
        <v>103</v>
      </c>
      <c r="I3" s="332"/>
      <c r="J3" s="333"/>
      <c r="K3" s="338" t="s">
        <v>82</v>
      </c>
      <c r="L3" s="332"/>
      <c r="M3" s="342"/>
      <c r="N3" s="331" t="s">
        <v>9</v>
      </c>
      <c r="O3" s="332"/>
      <c r="P3" s="333"/>
      <c r="Q3" s="331" t="s">
        <v>105</v>
      </c>
      <c r="R3" s="332"/>
      <c r="S3" s="333"/>
      <c r="T3" s="331" t="s">
        <v>10</v>
      </c>
      <c r="U3" s="332"/>
      <c r="V3" s="333"/>
      <c r="W3" s="343" t="s">
        <v>8</v>
      </c>
      <c r="X3" s="344"/>
      <c r="Y3" s="345"/>
      <c r="Z3" s="331" t="s">
        <v>15</v>
      </c>
      <c r="AA3" s="332"/>
      <c r="AB3" s="333"/>
      <c r="AC3" s="331" t="s">
        <v>11</v>
      </c>
      <c r="AD3" s="332"/>
      <c r="AE3" s="333"/>
      <c r="AF3" s="338" t="s">
        <v>12</v>
      </c>
      <c r="AG3" s="332"/>
      <c r="AH3" s="333"/>
    </row>
    <row r="4" spans="1:38" s="31" customFormat="1" ht="19.5" customHeight="1" x14ac:dyDescent="0.25">
      <c r="A4" s="352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15.75" customHeight="1" x14ac:dyDescent="0.25">
      <c r="A5" s="352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1.25" customHeight="1" thickBot="1" x14ac:dyDescent="0.25">
      <c r="A6" s="119" t="s">
        <v>3</v>
      </c>
      <c r="B6" s="139">
        <v>1</v>
      </c>
      <c r="C6" s="140">
        <v>2</v>
      </c>
      <c r="D6" s="141">
        <v>3</v>
      </c>
      <c r="E6" s="142">
        <v>4</v>
      </c>
      <c r="F6" s="140">
        <v>5</v>
      </c>
      <c r="G6" s="141">
        <v>6</v>
      </c>
      <c r="H6" s="142">
        <v>7</v>
      </c>
      <c r="I6" s="140">
        <v>8</v>
      </c>
      <c r="J6" s="141">
        <v>9</v>
      </c>
      <c r="K6" s="143">
        <v>10</v>
      </c>
      <c r="L6" s="140">
        <v>11</v>
      </c>
      <c r="M6" s="144">
        <v>12</v>
      </c>
      <c r="N6" s="142">
        <v>13</v>
      </c>
      <c r="O6" s="140">
        <v>14</v>
      </c>
      <c r="P6" s="141">
        <v>15</v>
      </c>
      <c r="Q6" s="142">
        <v>16</v>
      </c>
      <c r="R6" s="140">
        <v>17</v>
      </c>
      <c r="S6" s="141">
        <v>18</v>
      </c>
      <c r="T6" s="143">
        <v>19</v>
      </c>
      <c r="U6" s="140">
        <v>20</v>
      </c>
      <c r="V6" s="141">
        <v>21</v>
      </c>
      <c r="W6" s="142">
        <v>22</v>
      </c>
      <c r="X6" s="140">
        <v>23</v>
      </c>
      <c r="Y6" s="141">
        <v>24</v>
      </c>
      <c r="Z6" s="142">
        <v>25</v>
      </c>
      <c r="AA6" s="140">
        <v>26</v>
      </c>
      <c r="AB6" s="141">
        <v>27</v>
      </c>
      <c r="AC6" s="142">
        <v>28</v>
      </c>
      <c r="AD6" s="140">
        <v>29</v>
      </c>
      <c r="AE6" s="141">
        <v>30</v>
      </c>
      <c r="AF6" s="143">
        <v>31</v>
      </c>
      <c r="AG6" s="140">
        <v>32</v>
      </c>
      <c r="AH6" s="141">
        <v>33</v>
      </c>
    </row>
    <row r="7" spans="1:38" s="35" customFormat="1" ht="60.75" customHeight="1" thickBot="1" x14ac:dyDescent="0.3">
      <c r="A7" s="148" t="s">
        <v>32</v>
      </c>
      <c r="B7" s="149">
        <f>SUM(B8:B14)</f>
        <v>59</v>
      </c>
      <c r="C7" s="150">
        <f>SUM(C8:C14)</f>
        <v>188</v>
      </c>
      <c r="D7" s="200" t="s">
        <v>140</v>
      </c>
      <c r="E7" s="153">
        <f>SUM(E8:E14)</f>
        <v>54</v>
      </c>
      <c r="F7" s="150">
        <f>SUM(F8:F14)</f>
        <v>174</v>
      </c>
      <c r="G7" s="200" t="s">
        <v>140</v>
      </c>
      <c r="H7" s="284">
        <f>SUM(H8:H14)</f>
        <v>11</v>
      </c>
      <c r="I7" s="285">
        <f>SUM(I8:I14)</f>
        <v>44</v>
      </c>
      <c r="J7" s="200" t="s">
        <v>147</v>
      </c>
      <c r="K7" s="152">
        <f>SUM(K8:K14)</f>
        <v>0</v>
      </c>
      <c r="L7" s="150">
        <f>SUM(L8:L14)</f>
        <v>10</v>
      </c>
      <c r="M7" s="215" t="str">
        <f t="shared" ref="M7:M14" si="0">IF(ISERROR(L7*100/K7),"-",(L7*100/K7))</f>
        <v>-</v>
      </c>
      <c r="N7" s="153">
        <f>SUM(N8:N14)</f>
        <v>0</v>
      </c>
      <c r="O7" s="150">
        <f>SUM(O8:O14)</f>
        <v>7</v>
      </c>
      <c r="P7" s="215" t="str">
        <f t="shared" ref="P7:P14" si="1">IF(ISERROR(O7*100/N7),"-",(O7*100/N7))</f>
        <v>-</v>
      </c>
      <c r="Q7" s="152">
        <f>SUM(Q8:Q14)</f>
        <v>0</v>
      </c>
      <c r="R7" s="150">
        <f>SUM(R8:R14)</f>
        <v>2</v>
      </c>
      <c r="S7" s="151" t="s">
        <v>100</v>
      </c>
      <c r="T7" s="152">
        <f>SUM(T8:T14)</f>
        <v>0</v>
      </c>
      <c r="U7" s="150">
        <f>SUM(U8:U14)</f>
        <v>0</v>
      </c>
      <c r="V7" s="151" t="str">
        <f t="shared" ref="V7:V14" si="2">IF(ISERROR(U7*100/T7),"-",(U7*100/T7))</f>
        <v>-</v>
      </c>
      <c r="W7" s="152">
        <f>SUM(W8:W14)</f>
        <v>31</v>
      </c>
      <c r="X7" s="150">
        <f>SUM(X8:X14)</f>
        <v>99</v>
      </c>
      <c r="Y7" s="200" t="s">
        <v>140</v>
      </c>
      <c r="Z7" s="149">
        <f>SUM(Z8:Z14)</f>
        <v>44</v>
      </c>
      <c r="AA7" s="150">
        <f>SUM(AA8:AA14)</f>
        <v>138</v>
      </c>
      <c r="AB7" s="200" t="s">
        <v>150</v>
      </c>
      <c r="AC7" s="152">
        <f>SUM(AC8:AC14)</f>
        <v>40</v>
      </c>
      <c r="AD7" s="150">
        <f>SUM(AD8:AD14)</f>
        <v>127</v>
      </c>
      <c r="AE7" s="200" t="s">
        <v>140</v>
      </c>
      <c r="AF7" s="149">
        <f>SUM(AF8:AF14)</f>
        <v>30</v>
      </c>
      <c r="AG7" s="150">
        <f>SUM(AG8:AG14)</f>
        <v>101</v>
      </c>
      <c r="AH7" s="200" t="s">
        <v>157</v>
      </c>
      <c r="AI7" s="34"/>
      <c r="AL7" s="39"/>
    </row>
    <row r="8" spans="1:38" s="39" customFormat="1" ht="48" customHeight="1" x14ac:dyDescent="0.25">
      <c r="A8" s="133" t="s">
        <v>93</v>
      </c>
      <c r="B8" s="155">
        <v>2</v>
      </c>
      <c r="C8" s="145">
        <v>17</v>
      </c>
      <c r="D8" s="226" t="s">
        <v>141</v>
      </c>
      <c r="E8" s="162">
        <v>2</v>
      </c>
      <c r="F8" s="145">
        <v>16</v>
      </c>
      <c r="G8" s="226" t="s">
        <v>145</v>
      </c>
      <c r="H8" s="286">
        <f>E8-'статус на початок року'!F8</f>
        <v>0</v>
      </c>
      <c r="I8" s="287">
        <f>F8-'статус на початок року'!G8</f>
        <v>7</v>
      </c>
      <c r="J8" s="288" t="str">
        <f>IF(ISERROR(I8*100/H8),"-",(I8*100/H8))</f>
        <v>-</v>
      </c>
      <c r="K8" s="161">
        <v>0</v>
      </c>
      <c r="L8" s="159">
        <v>1</v>
      </c>
      <c r="M8" s="216" t="str">
        <f t="shared" si="0"/>
        <v>-</v>
      </c>
      <c r="N8" s="158">
        <v>0</v>
      </c>
      <c r="O8" s="185">
        <v>0</v>
      </c>
      <c r="P8" s="217" t="str">
        <f t="shared" si="1"/>
        <v>-</v>
      </c>
      <c r="Q8" s="161">
        <v>0</v>
      </c>
      <c r="R8" s="159">
        <v>0</v>
      </c>
      <c r="S8" s="165" t="str">
        <f t="shared" ref="S8:S14" si="3">IF(ISERROR(R8*100/Q8),"-",(R8*100/Q8))</f>
        <v>-</v>
      </c>
      <c r="T8" s="157">
        <v>0</v>
      </c>
      <c r="U8" s="146">
        <v>0</v>
      </c>
      <c r="V8" s="156" t="str">
        <f t="shared" si="2"/>
        <v>-</v>
      </c>
      <c r="W8" s="161">
        <v>1</v>
      </c>
      <c r="X8" s="159">
        <v>12</v>
      </c>
      <c r="Y8" s="226" t="s">
        <v>148</v>
      </c>
      <c r="Z8" s="209">
        <v>2</v>
      </c>
      <c r="AA8" s="163">
        <v>12</v>
      </c>
      <c r="AB8" s="220" t="s">
        <v>151</v>
      </c>
      <c r="AC8" s="157">
        <v>2</v>
      </c>
      <c r="AD8" s="147">
        <v>12</v>
      </c>
      <c r="AE8" s="220" t="s">
        <v>151</v>
      </c>
      <c r="AF8" s="209">
        <v>2</v>
      </c>
      <c r="AG8" s="185">
        <v>11</v>
      </c>
      <c r="AH8" s="220" t="s">
        <v>158</v>
      </c>
      <c r="AI8" s="34"/>
      <c r="AJ8" s="38"/>
    </row>
    <row r="9" spans="1:38" s="40" customFormat="1" ht="48" customHeight="1" x14ac:dyDescent="0.25">
      <c r="A9" s="134" t="s">
        <v>94</v>
      </c>
      <c r="B9" s="164">
        <v>13</v>
      </c>
      <c r="C9" s="145">
        <v>28</v>
      </c>
      <c r="D9" s="217">
        <f t="shared" ref="D9:D14" si="4">IF(ISERROR(C9*100/B9),"-",(C9*100/B9))</f>
        <v>215.38461538461539</v>
      </c>
      <c r="E9" s="170">
        <v>13</v>
      </c>
      <c r="F9" s="124">
        <v>24</v>
      </c>
      <c r="G9" s="217">
        <f t="shared" ref="G9:G14" si="5">IF(ISERROR(F9*100/E9),"-",(F9*100/E9))</f>
        <v>184.61538461538461</v>
      </c>
      <c r="H9" s="289">
        <f>E9-'статус на початок року'!F9</f>
        <v>5</v>
      </c>
      <c r="I9" s="287">
        <f>F9-'статус на початок року'!G9</f>
        <v>4</v>
      </c>
      <c r="J9" s="290">
        <f>IF(ISERROR(I9*100/H9),"-",(I9*100/H9))</f>
        <v>80</v>
      </c>
      <c r="K9" s="169">
        <v>0</v>
      </c>
      <c r="L9" s="129">
        <v>1</v>
      </c>
      <c r="M9" s="217" t="str">
        <f t="shared" si="0"/>
        <v>-</v>
      </c>
      <c r="N9" s="167">
        <v>0</v>
      </c>
      <c r="O9" s="126">
        <v>0</v>
      </c>
      <c r="P9" s="217" t="str">
        <f t="shared" si="1"/>
        <v>-</v>
      </c>
      <c r="Q9" s="169">
        <v>0</v>
      </c>
      <c r="R9" s="129">
        <v>0</v>
      </c>
      <c r="S9" s="165" t="str">
        <f t="shared" si="3"/>
        <v>-</v>
      </c>
      <c r="T9" s="166">
        <v>0</v>
      </c>
      <c r="U9" s="128">
        <v>0</v>
      </c>
      <c r="V9" s="165" t="str">
        <f t="shared" si="2"/>
        <v>-</v>
      </c>
      <c r="W9" s="169">
        <v>9</v>
      </c>
      <c r="X9" s="129">
        <v>16</v>
      </c>
      <c r="Y9" s="217">
        <f t="shared" ref="Y9:Y14" si="6">IF(ISERROR(X9*100/W9),"-",(X9*100/W9))</f>
        <v>177.77777777777777</v>
      </c>
      <c r="Z9" s="210">
        <v>10</v>
      </c>
      <c r="AA9" s="163">
        <v>22</v>
      </c>
      <c r="AB9" s="217">
        <f t="shared" ref="AB9:AB14" si="7">IF(ISERROR(AA9*100/Z9),"-",(AA9*100/Z9))</f>
        <v>220</v>
      </c>
      <c r="AC9" s="166">
        <v>10</v>
      </c>
      <c r="AD9" s="128">
        <v>18</v>
      </c>
      <c r="AE9" s="217">
        <f t="shared" ref="AE9:AE14" si="8">IF(ISERROR(AD9*100/AC9),"-",(AD9*100/AC9))</f>
        <v>180</v>
      </c>
      <c r="AF9" s="210">
        <v>7</v>
      </c>
      <c r="AG9" s="126">
        <v>12</v>
      </c>
      <c r="AH9" s="217">
        <f t="shared" ref="AH9:AH13" si="9">IF(ISERROR(AG9*100/AF9),"-",(AG9*100/AF9))</f>
        <v>171.42857142857142</v>
      </c>
      <c r="AI9" s="34"/>
      <c r="AJ9" s="38"/>
    </row>
    <row r="10" spans="1:38" s="39" customFormat="1" ht="48" customHeight="1" x14ac:dyDescent="0.25">
      <c r="A10" s="134" t="s">
        <v>95</v>
      </c>
      <c r="B10" s="164">
        <v>16</v>
      </c>
      <c r="C10" s="145">
        <v>61</v>
      </c>
      <c r="D10" s="220" t="s">
        <v>142</v>
      </c>
      <c r="E10" s="170">
        <v>12</v>
      </c>
      <c r="F10" s="125">
        <v>58</v>
      </c>
      <c r="G10" s="220" t="s">
        <v>146</v>
      </c>
      <c r="H10" s="289">
        <f>E10-'статус на початок року'!F10</f>
        <v>0</v>
      </c>
      <c r="I10" s="287">
        <f>F10-'статус на початок року'!G10</f>
        <v>14</v>
      </c>
      <c r="J10" s="290" t="str">
        <f t="shared" ref="J10:J14" si="10">IF(ISERROR(I10*100/H10),"-",(I10*100/H10))</f>
        <v>-</v>
      </c>
      <c r="K10" s="169">
        <v>0</v>
      </c>
      <c r="L10" s="129">
        <v>2</v>
      </c>
      <c r="M10" s="217" t="str">
        <f t="shared" si="0"/>
        <v>-</v>
      </c>
      <c r="N10" s="167">
        <v>0</v>
      </c>
      <c r="O10" s="126">
        <v>1</v>
      </c>
      <c r="P10" s="217" t="str">
        <f t="shared" si="1"/>
        <v>-</v>
      </c>
      <c r="Q10" s="169">
        <v>0</v>
      </c>
      <c r="R10" s="129">
        <v>1</v>
      </c>
      <c r="S10" s="165" t="str">
        <f t="shared" si="3"/>
        <v>-</v>
      </c>
      <c r="T10" s="166">
        <v>0</v>
      </c>
      <c r="U10" s="127">
        <v>0</v>
      </c>
      <c r="V10" s="165" t="str">
        <f t="shared" si="2"/>
        <v>-</v>
      </c>
      <c r="W10" s="169">
        <v>7</v>
      </c>
      <c r="X10" s="129">
        <v>31</v>
      </c>
      <c r="Y10" s="220" t="s">
        <v>149</v>
      </c>
      <c r="Z10" s="210">
        <v>11</v>
      </c>
      <c r="AA10" s="163">
        <v>43</v>
      </c>
      <c r="AB10" s="220" t="s">
        <v>152</v>
      </c>
      <c r="AC10" s="166">
        <v>8</v>
      </c>
      <c r="AD10" s="128">
        <v>41</v>
      </c>
      <c r="AE10" s="220" t="s">
        <v>155</v>
      </c>
      <c r="AF10" s="210">
        <v>8</v>
      </c>
      <c r="AG10" s="126">
        <v>36</v>
      </c>
      <c r="AH10" s="220" t="s">
        <v>154</v>
      </c>
      <c r="AI10" s="34"/>
      <c r="AJ10" s="38"/>
    </row>
    <row r="11" spans="1:38" s="39" customFormat="1" ht="48" customHeight="1" x14ac:dyDescent="0.25">
      <c r="A11" s="134" t="s">
        <v>96</v>
      </c>
      <c r="B11" s="164">
        <v>5</v>
      </c>
      <c r="C11" s="145">
        <v>26</v>
      </c>
      <c r="D11" s="220" t="s">
        <v>143</v>
      </c>
      <c r="E11" s="170">
        <v>5</v>
      </c>
      <c r="F11" s="125">
        <v>25</v>
      </c>
      <c r="G11" s="220" t="s">
        <v>138</v>
      </c>
      <c r="H11" s="289">
        <f>E11-'статус на початок року'!F11</f>
        <v>0</v>
      </c>
      <c r="I11" s="287">
        <f>F11-'статус на початок року'!G11</f>
        <v>8</v>
      </c>
      <c r="J11" s="290" t="str">
        <f t="shared" si="10"/>
        <v>-</v>
      </c>
      <c r="K11" s="169">
        <v>0</v>
      </c>
      <c r="L11" s="129">
        <v>1</v>
      </c>
      <c r="M11" s="217" t="str">
        <f t="shared" si="0"/>
        <v>-</v>
      </c>
      <c r="N11" s="167">
        <v>0</v>
      </c>
      <c r="O11" s="126">
        <v>2</v>
      </c>
      <c r="P11" s="217" t="str">
        <f t="shared" si="1"/>
        <v>-</v>
      </c>
      <c r="Q11" s="169">
        <v>0</v>
      </c>
      <c r="R11" s="129">
        <v>0</v>
      </c>
      <c r="S11" s="165" t="str">
        <f t="shared" si="3"/>
        <v>-</v>
      </c>
      <c r="T11" s="166">
        <v>0</v>
      </c>
      <c r="U11" s="127">
        <v>0</v>
      </c>
      <c r="V11" s="165" t="str">
        <f t="shared" si="2"/>
        <v>-</v>
      </c>
      <c r="W11" s="169">
        <v>2</v>
      </c>
      <c r="X11" s="129">
        <v>16</v>
      </c>
      <c r="Y11" s="220" t="s">
        <v>145</v>
      </c>
      <c r="Z11" s="210">
        <v>3</v>
      </c>
      <c r="AA11" s="163">
        <v>23</v>
      </c>
      <c r="AB11" s="220" t="s">
        <v>153</v>
      </c>
      <c r="AC11" s="166">
        <v>3</v>
      </c>
      <c r="AD11" s="128">
        <v>22</v>
      </c>
      <c r="AE11" s="220" t="s">
        <v>156</v>
      </c>
      <c r="AF11" s="210">
        <v>2</v>
      </c>
      <c r="AG11" s="126">
        <v>19</v>
      </c>
      <c r="AH11" s="220" t="s">
        <v>159</v>
      </c>
      <c r="AI11" s="34"/>
      <c r="AJ11" s="38"/>
    </row>
    <row r="12" spans="1:38" s="39" customFormat="1" ht="48" customHeight="1" x14ac:dyDescent="0.25">
      <c r="A12" s="134" t="s">
        <v>97</v>
      </c>
      <c r="B12" s="164">
        <v>5</v>
      </c>
      <c r="C12" s="145">
        <v>27</v>
      </c>
      <c r="D12" s="220" t="s">
        <v>144</v>
      </c>
      <c r="E12" s="170">
        <v>5</v>
      </c>
      <c r="F12" s="125">
        <v>25</v>
      </c>
      <c r="G12" s="220" t="s">
        <v>138</v>
      </c>
      <c r="H12" s="289">
        <f>E12-'статус на початок року'!F12</f>
        <v>1</v>
      </c>
      <c r="I12" s="287">
        <f>F12-'статус на початок року'!G12</f>
        <v>2</v>
      </c>
      <c r="J12" s="290">
        <f t="shared" si="10"/>
        <v>200</v>
      </c>
      <c r="K12" s="169">
        <v>0</v>
      </c>
      <c r="L12" s="129">
        <v>5</v>
      </c>
      <c r="M12" s="217" t="str">
        <f t="shared" si="0"/>
        <v>-</v>
      </c>
      <c r="N12" s="167">
        <v>0</v>
      </c>
      <c r="O12" s="126">
        <v>4</v>
      </c>
      <c r="P12" s="217" t="str">
        <f t="shared" si="1"/>
        <v>-</v>
      </c>
      <c r="Q12" s="169">
        <v>0</v>
      </c>
      <c r="R12" s="129">
        <v>0</v>
      </c>
      <c r="S12" s="165" t="str">
        <f t="shared" si="3"/>
        <v>-</v>
      </c>
      <c r="T12" s="166">
        <v>0</v>
      </c>
      <c r="U12" s="127">
        <v>0</v>
      </c>
      <c r="V12" s="165" t="str">
        <f t="shared" si="2"/>
        <v>-</v>
      </c>
      <c r="W12" s="169">
        <v>1</v>
      </c>
      <c r="X12" s="129">
        <v>8</v>
      </c>
      <c r="Y12" s="220" t="s">
        <v>145</v>
      </c>
      <c r="Z12" s="210">
        <v>4</v>
      </c>
      <c r="AA12" s="163">
        <v>18</v>
      </c>
      <c r="AB12" s="220" t="s">
        <v>154</v>
      </c>
      <c r="AC12" s="166">
        <v>4</v>
      </c>
      <c r="AD12" s="128">
        <v>16</v>
      </c>
      <c r="AE12" s="220" t="s">
        <v>147</v>
      </c>
      <c r="AF12" s="210">
        <v>1</v>
      </c>
      <c r="AG12" s="126">
        <v>9</v>
      </c>
      <c r="AH12" s="220" t="s">
        <v>160</v>
      </c>
      <c r="AI12" s="34"/>
      <c r="AJ12" s="38"/>
    </row>
    <row r="13" spans="1:38" s="39" customFormat="1" ht="48" customHeight="1" x14ac:dyDescent="0.25">
      <c r="A13" s="134" t="s">
        <v>98</v>
      </c>
      <c r="B13" s="164">
        <v>4</v>
      </c>
      <c r="C13" s="145">
        <v>11</v>
      </c>
      <c r="D13" s="220" t="s">
        <v>134</v>
      </c>
      <c r="E13" s="170">
        <v>3</v>
      </c>
      <c r="F13" s="125">
        <v>9</v>
      </c>
      <c r="G13" s="220" t="s">
        <v>139</v>
      </c>
      <c r="H13" s="289">
        <f>E13-'статус на початок року'!F13</f>
        <v>2</v>
      </c>
      <c r="I13" s="287">
        <f>F13-'статус на початок року'!G13</f>
        <v>4</v>
      </c>
      <c r="J13" s="290">
        <f t="shared" si="10"/>
        <v>200</v>
      </c>
      <c r="K13" s="169">
        <v>0</v>
      </c>
      <c r="L13" s="129">
        <v>0</v>
      </c>
      <c r="M13" s="217" t="str">
        <f t="shared" si="0"/>
        <v>-</v>
      </c>
      <c r="N13" s="167">
        <v>0</v>
      </c>
      <c r="O13" s="126">
        <v>0</v>
      </c>
      <c r="P13" s="219" t="str">
        <f t="shared" si="1"/>
        <v>-</v>
      </c>
      <c r="Q13" s="169">
        <v>0</v>
      </c>
      <c r="R13" s="129">
        <v>0</v>
      </c>
      <c r="S13" s="165" t="str">
        <f t="shared" si="3"/>
        <v>-</v>
      </c>
      <c r="T13" s="166">
        <v>0</v>
      </c>
      <c r="U13" s="127">
        <v>0</v>
      </c>
      <c r="V13" s="165" t="str">
        <f t="shared" si="2"/>
        <v>-</v>
      </c>
      <c r="W13" s="169">
        <v>2</v>
      </c>
      <c r="X13" s="129">
        <v>7</v>
      </c>
      <c r="Y13" s="220" t="s">
        <v>137</v>
      </c>
      <c r="Z13" s="210">
        <v>4</v>
      </c>
      <c r="AA13" s="163">
        <v>7</v>
      </c>
      <c r="AB13" s="217">
        <f t="shared" si="7"/>
        <v>175</v>
      </c>
      <c r="AC13" s="166">
        <v>3</v>
      </c>
      <c r="AD13" s="128">
        <v>6</v>
      </c>
      <c r="AE13" s="217">
        <f t="shared" si="8"/>
        <v>200</v>
      </c>
      <c r="AF13" s="210">
        <v>3</v>
      </c>
      <c r="AG13" s="126">
        <v>6</v>
      </c>
      <c r="AH13" s="217">
        <f t="shared" si="9"/>
        <v>200</v>
      </c>
      <c r="AI13" s="34"/>
      <c r="AJ13" s="38"/>
    </row>
    <row r="14" spans="1:38" s="39" customFormat="1" ht="48" customHeight="1" thickBot="1" x14ac:dyDescent="0.3">
      <c r="A14" s="135" t="s">
        <v>99</v>
      </c>
      <c r="B14" s="171">
        <v>14</v>
      </c>
      <c r="C14" s="214">
        <v>18</v>
      </c>
      <c r="D14" s="218">
        <f t="shared" si="4"/>
        <v>128.57142857142858</v>
      </c>
      <c r="E14" s="178">
        <v>14</v>
      </c>
      <c r="F14" s="136">
        <v>17</v>
      </c>
      <c r="G14" s="218">
        <f t="shared" si="5"/>
        <v>121.42857142857143</v>
      </c>
      <c r="H14" s="291">
        <f>E14-'статус на початок року'!F14</f>
        <v>3</v>
      </c>
      <c r="I14" s="292">
        <f>F14-'статус на початок року'!G14</f>
        <v>5</v>
      </c>
      <c r="J14" s="293">
        <f t="shared" si="10"/>
        <v>166.66666666666666</v>
      </c>
      <c r="K14" s="177">
        <v>0</v>
      </c>
      <c r="L14" s="175">
        <v>0</v>
      </c>
      <c r="M14" s="228" t="str">
        <f t="shared" si="0"/>
        <v>-</v>
      </c>
      <c r="N14" s="174">
        <v>0</v>
      </c>
      <c r="O14" s="186">
        <v>0</v>
      </c>
      <c r="P14" s="218" t="str">
        <f t="shared" si="1"/>
        <v>-</v>
      </c>
      <c r="Q14" s="177">
        <v>0</v>
      </c>
      <c r="R14" s="175">
        <v>1</v>
      </c>
      <c r="S14" s="172" t="str">
        <f t="shared" si="3"/>
        <v>-</v>
      </c>
      <c r="T14" s="173">
        <v>0</v>
      </c>
      <c r="U14" s="137">
        <v>0</v>
      </c>
      <c r="V14" s="172" t="str">
        <f t="shared" si="2"/>
        <v>-</v>
      </c>
      <c r="W14" s="177">
        <v>9</v>
      </c>
      <c r="X14" s="175">
        <v>9</v>
      </c>
      <c r="Y14" s="218">
        <f t="shared" si="6"/>
        <v>100</v>
      </c>
      <c r="Z14" s="211">
        <v>10</v>
      </c>
      <c r="AA14" s="199">
        <v>13</v>
      </c>
      <c r="AB14" s="218">
        <f t="shared" si="7"/>
        <v>130</v>
      </c>
      <c r="AC14" s="173">
        <v>10</v>
      </c>
      <c r="AD14" s="187">
        <v>12</v>
      </c>
      <c r="AE14" s="218">
        <f t="shared" si="8"/>
        <v>120</v>
      </c>
      <c r="AF14" s="211">
        <v>7</v>
      </c>
      <c r="AG14" s="186">
        <v>8</v>
      </c>
      <c r="AH14" s="218">
        <f t="shared" ref="AH14" si="11">IF(ISERROR(AG14*100/AF14),"-",(AG14*100/AF14))</f>
        <v>114.28571428571429</v>
      </c>
      <c r="AI14" s="34"/>
      <c r="AJ14" s="38"/>
    </row>
    <row r="15" spans="1:38" ht="47.4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I4:I5"/>
    <mergeCell ref="J4:J5"/>
    <mergeCell ref="Q3:S3"/>
    <mergeCell ref="Q4:Q5"/>
    <mergeCell ref="R4:R5"/>
    <mergeCell ref="S4:S5"/>
    <mergeCell ref="Z3:AB3"/>
    <mergeCell ref="AC3:AE3"/>
    <mergeCell ref="N4:N5"/>
    <mergeCell ref="O4:O5"/>
    <mergeCell ref="P4:P5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  <mergeCell ref="AG4:AG5"/>
    <mergeCell ref="AH4:AH5"/>
    <mergeCell ref="Z4:Z5"/>
    <mergeCell ref="AA4:AA5"/>
    <mergeCell ref="AB4:AB5"/>
    <mergeCell ref="AC4:AC5"/>
    <mergeCell ref="AD4:AD5"/>
    <mergeCell ref="AE4:AE5"/>
    <mergeCell ref="B1:S1"/>
    <mergeCell ref="P2:S2"/>
    <mergeCell ref="C15:V15"/>
    <mergeCell ref="X4:X5"/>
    <mergeCell ref="AF4:AF5"/>
    <mergeCell ref="Y4:Y5"/>
    <mergeCell ref="T4:T5"/>
    <mergeCell ref="U4:U5"/>
    <mergeCell ref="V4:V5"/>
    <mergeCell ref="AF3:AH3"/>
    <mergeCell ref="AF2:AH2"/>
    <mergeCell ref="AA1:AH1"/>
    <mergeCell ref="W4:W5"/>
    <mergeCell ref="AD2:AE2"/>
    <mergeCell ref="T3:V3"/>
    <mergeCell ref="W3:Y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K21"/>
  <sheetViews>
    <sheetView view="pageBreakPreview" zoomScale="70" zoomScaleNormal="70" zoomScaleSheetLayoutView="70" workbookViewId="0">
      <selection activeCell="L15" sqref="L15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11" ht="52.5" customHeight="1" x14ac:dyDescent="0.2">
      <c r="A1" s="309" t="s">
        <v>61</v>
      </c>
      <c r="B1" s="309"/>
      <c r="C1" s="309"/>
      <c r="D1" s="309"/>
      <c r="E1" s="309"/>
    </row>
    <row r="2" spans="1:11" ht="29.25" customHeight="1" x14ac:dyDescent="0.2">
      <c r="A2" s="354"/>
      <c r="B2" s="354"/>
      <c r="C2" s="354"/>
      <c r="D2" s="354"/>
      <c r="E2" s="354"/>
    </row>
    <row r="3" spans="1:11" s="3" customFormat="1" ht="23.25" customHeight="1" x14ac:dyDescent="0.25">
      <c r="A3" s="314" t="s">
        <v>0</v>
      </c>
      <c r="B3" s="310" t="s">
        <v>118</v>
      </c>
      <c r="C3" s="310" t="s">
        <v>119</v>
      </c>
      <c r="D3" s="312" t="s">
        <v>1</v>
      </c>
      <c r="E3" s="313"/>
    </row>
    <row r="4" spans="1:11" s="3" customFormat="1" ht="30" x14ac:dyDescent="0.25">
      <c r="A4" s="315"/>
      <c r="B4" s="311"/>
      <c r="C4" s="311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350000000000001" customHeight="1" x14ac:dyDescent="0.25">
      <c r="A6" s="8" t="s">
        <v>25</v>
      </c>
      <c r="B6" s="70">
        <f>'8-ВПО-ЦЗ'!B7</f>
        <v>872</v>
      </c>
      <c r="C6" s="70">
        <f>'8-ВПО-ЦЗ'!C7</f>
        <v>492</v>
      </c>
      <c r="D6" s="123">
        <f>'8-ВПО-ЦЗ'!D7</f>
        <v>56.422018348623851</v>
      </c>
      <c r="E6" s="65">
        <f t="shared" ref="E6" si="0">C6-B6</f>
        <v>-380</v>
      </c>
      <c r="I6" s="11"/>
    </row>
    <row r="7" spans="1:11" s="3" customFormat="1" ht="19.350000000000001" customHeight="1" x14ac:dyDescent="0.25">
      <c r="A7" s="8" t="s">
        <v>26</v>
      </c>
      <c r="B7" s="70">
        <f>'8-ВПО-ЦЗ'!E7</f>
        <v>675</v>
      </c>
      <c r="C7" s="70">
        <f>'8-ВПО-ЦЗ'!F7</f>
        <v>349</v>
      </c>
      <c r="D7" s="123">
        <f>'8-ВПО-ЦЗ'!G7</f>
        <v>51.703703703703702</v>
      </c>
      <c r="E7" s="65">
        <f t="shared" ref="E7:E13" si="1">C7-B7</f>
        <v>-326</v>
      </c>
      <c r="I7" s="11"/>
    </row>
    <row r="8" spans="1:11" s="3" customFormat="1" ht="23.1" customHeight="1" x14ac:dyDescent="0.25">
      <c r="A8" s="264" t="s">
        <v>101</v>
      </c>
      <c r="B8" s="82">
        <f>'8-ВПО-ЦЗ'!H7</f>
        <v>130</v>
      </c>
      <c r="C8" s="82">
        <f>'8-ВПО-ЦЗ'!I7</f>
        <v>136</v>
      </c>
      <c r="D8" s="14">
        <f t="shared" ref="D8" si="2">C8*100/B8</f>
        <v>104.61538461538461</v>
      </c>
      <c r="E8" s="76">
        <f t="shared" si="1"/>
        <v>6</v>
      </c>
      <c r="K8" s="11"/>
    </row>
    <row r="9" spans="1:11" s="3" customFormat="1" ht="41.85" customHeight="1" x14ac:dyDescent="0.25">
      <c r="A9" s="12" t="s">
        <v>27</v>
      </c>
      <c r="B9" s="70">
        <f>'8-ВПО-ЦЗ'!K7</f>
        <v>44</v>
      </c>
      <c r="C9" s="70">
        <f>'8-ВПО-ЦЗ'!L7</f>
        <v>43</v>
      </c>
      <c r="D9" s="123">
        <f>'8-ВПО-ЦЗ'!M7</f>
        <v>97.727272727272734</v>
      </c>
      <c r="E9" s="65">
        <f t="shared" si="1"/>
        <v>-1</v>
      </c>
      <c r="I9" s="11"/>
    </row>
    <row r="10" spans="1:11" s="3" customFormat="1" ht="19.350000000000001" customHeight="1" x14ac:dyDescent="0.25">
      <c r="A10" s="8" t="s">
        <v>28</v>
      </c>
      <c r="B10" s="70">
        <f>'8-ВПО-ЦЗ'!N7</f>
        <v>13</v>
      </c>
      <c r="C10" s="70">
        <f>'8-ВПО-ЦЗ'!O7</f>
        <v>36</v>
      </c>
      <c r="D10" s="123" t="str">
        <f>'8-ВПО-ЦЗ'!P7</f>
        <v>+2,8р.</v>
      </c>
      <c r="E10" s="65">
        <f t="shared" si="1"/>
        <v>23</v>
      </c>
      <c r="I10" s="11"/>
    </row>
    <row r="11" spans="1:11" s="3" customFormat="1" ht="23.1" customHeight="1" x14ac:dyDescent="0.25">
      <c r="A11" s="265" t="s">
        <v>102</v>
      </c>
      <c r="B11" s="82">
        <f>'8-ВПО-ЦЗ'!Q7</f>
        <v>0</v>
      </c>
      <c r="C11" s="82">
        <f>'8-ВПО-ЦЗ'!R7</f>
        <v>12</v>
      </c>
      <c r="D11" s="321">
        <f>C11-B11</f>
        <v>12</v>
      </c>
      <c r="E11" s="322"/>
      <c r="K11" s="11"/>
    </row>
    <row r="12" spans="1:11" s="3" customFormat="1" ht="48.75" customHeight="1" x14ac:dyDescent="0.25">
      <c r="A12" s="13" t="s">
        <v>19</v>
      </c>
      <c r="B12" s="70">
        <f>'8-ВПО-ЦЗ'!T7</f>
        <v>0</v>
      </c>
      <c r="C12" s="70">
        <f>'8-ВПО-ЦЗ'!U7</f>
        <v>3</v>
      </c>
      <c r="D12" s="123" t="str">
        <f>'8-ВПО-ЦЗ'!V7</f>
        <v>-</v>
      </c>
      <c r="E12" s="65">
        <f t="shared" si="1"/>
        <v>3</v>
      </c>
      <c r="I12" s="11"/>
    </row>
    <row r="13" spans="1:11" s="3" customFormat="1" ht="44.85" customHeight="1" x14ac:dyDescent="0.25">
      <c r="A13" s="13" t="s">
        <v>29</v>
      </c>
      <c r="B13" s="64">
        <f>'8-ВПО-ЦЗ'!W7</f>
        <v>352</v>
      </c>
      <c r="C13" s="64">
        <f>'8-ВПО-ЦЗ'!X7</f>
        <v>208</v>
      </c>
      <c r="D13" s="123">
        <f>'8-ВПО-ЦЗ'!Y7</f>
        <v>59.090909090909093</v>
      </c>
      <c r="E13" s="65">
        <f t="shared" si="1"/>
        <v>-144</v>
      </c>
      <c r="I13" s="11"/>
    </row>
    <row r="14" spans="1:11" s="3" customFormat="1" ht="12.75" customHeight="1" x14ac:dyDescent="0.25">
      <c r="A14" s="316" t="s">
        <v>4</v>
      </c>
      <c r="B14" s="317"/>
      <c r="C14" s="317"/>
      <c r="D14" s="317"/>
      <c r="E14" s="317"/>
      <c r="I14" s="11"/>
    </row>
    <row r="15" spans="1:11" s="3" customFormat="1" ht="18" customHeight="1" x14ac:dyDescent="0.25">
      <c r="A15" s="318"/>
      <c r="B15" s="319"/>
      <c r="C15" s="319"/>
      <c r="D15" s="319"/>
      <c r="E15" s="319"/>
      <c r="I15" s="11"/>
    </row>
    <row r="16" spans="1:11" s="3" customFormat="1" ht="20.25" customHeight="1" x14ac:dyDescent="0.25">
      <c r="A16" s="314" t="s">
        <v>0</v>
      </c>
      <c r="B16" s="320" t="s">
        <v>120</v>
      </c>
      <c r="C16" s="320" t="s">
        <v>121</v>
      </c>
      <c r="D16" s="312" t="s">
        <v>1</v>
      </c>
      <c r="E16" s="313"/>
      <c r="I16" s="11"/>
    </row>
    <row r="17" spans="1:9" ht="32.1" customHeight="1" x14ac:dyDescent="0.2">
      <c r="A17" s="315"/>
      <c r="B17" s="320"/>
      <c r="C17" s="320"/>
      <c r="D17" s="19" t="s">
        <v>2</v>
      </c>
      <c r="E17" s="5" t="s">
        <v>24</v>
      </c>
      <c r="I17" s="11"/>
    </row>
    <row r="18" spans="1:9" ht="27.75" customHeight="1" x14ac:dyDescent="0.2">
      <c r="A18" s="8" t="s">
        <v>30</v>
      </c>
      <c r="B18" s="64">
        <f>'8-ВПО-ЦЗ'!Z7</f>
        <v>580</v>
      </c>
      <c r="C18" s="64">
        <f>'8-ВПО-ЦЗ'!AA7</f>
        <v>343</v>
      </c>
      <c r="D18" s="123">
        <f>'8-ВПО-ЦЗ'!AB7</f>
        <v>59.137931034482762</v>
      </c>
      <c r="E18" s="65">
        <f t="shared" ref="E18" si="3">C18-B18</f>
        <v>-237</v>
      </c>
      <c r="I18" s="11"/>
    </row>
    <row r="19" spans="1:9" ht="27.75" customHeight="1" x14ac:dyDescent="0.2">
      <c r="A19" s="1" t="s">
        <v>26</v>
      </c>
      <c r="B19" s="64">
        <f>'8-ВПО-ЦЗ'!AC7</f>
        <v>433</v>
      </c>
      <c r="C19" s="64">
        <f>'8-ВПО-ЦЗ'!AD7</f>
        <v>266</v>
      </c>
      <c r="D19" s="123">
        <f>'8-ВПО-ЦЗ'!AE7</f>
        <v>61.431870669745962</v>
      </c>
      <c r="E19" s="65">
        <f t="shared" ref="E19:E20" si="4">C19-B19</f>
        <v>-167</v>
      </c>
      <c r="I19" s="11"/>
    </row>
    <row r="20" spans="1:9" ht="27.75" customHeight="1" x14ac:dyDescent="0.2">
      <c r="A20" s="1" t="s">
        <v>31</v>
      </c>
      <c r="B20" s="64">
        <f>'8-ВПО-ЦЗ'!AF7</f>
        <v>262</v>
      </c>
      <c r="C20" s="64">
        <f>'8-ВПО-ЦЗ'!AG7</f>
        <v>172</v>
      </c>
      <c r="D20" s="123">
        <f>'8-ВПО-ЦЗ'!AH7</f>
        <v>65.648854961832058</v>
      </c>
      <c r="E20" s="65">
        <f t="shared" si="4"/>
        <v>-90</v>
      </c>
      <c r="I20" s="11"/>
    </row>
    <row r="21" spans="1:9" ht="72" customHeight="1" x14ac:dyDescent="0.25">
      <c r="A21" s="308"/>
      <c r="B21" s="308"/>
      <c r="C21" s="308"/>
      <c r="D21" s="308"/>
      <c r="E21" s="308"/>
    </row>
  </sheetData>
  <mergeCells count="13">
    <mergeCell ref="A21:E21"/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L67"/>
  <sheetViews>
    <sheetView view="pageBreakPreview" topLeftCell="A2" zoomScale="87" zoomScaleNormal="80" zoomScaleSheetLayoutView="87" workbookViewId="0">
      <selection activeCell="P7" sqref="P7"/>
    </sheetView>
  </sheetViews>
  <sheetFormatPr defaultColWidth="9.42578125" defaultRowHeight="14.25" x14ac:dyDescent="0.2"/>
  <cols>
    <col min="1" max="1" width="25.5703125" style="41" customWidth="1"/>
    <col min="2" max="3" width="9.85546875" style="41" customWidth="1"/>
    <col min="4" max="4" width="7.85546875" style="41" customWidth="1"/>
    <col min="5" max="6" width="9.85546875" style="41" customWidth="1"/>
    <col min="7" max="9" width="9.42578125" style="41" customWidth="1"/>
    <col min="10" max="10" width="8.7109375" style="41" customWidth="1"/>
    <col min="11" max="12" width="10.28515625" style="41" customWidth="1"/>
    <col min="13" max="13" width="7.7109375" style="41" customWidth="1"/>
    <col min="14" max="15" width="10.28515625" style="41" customWidth="1"/>
    <col min="16" max="16" width="9.42578125" style="41" customWidth="1"/>
    <col min="17" max="18" width="10.5703125" style="41" customWidth="1"/>
    <col min="19" max="19" width="9.28515625" style="41" customWidth="1"/>
    <col min="20" max="21" width="10.7109375" style="41" customWidth="1"/>
    <col min="22" max="22" width="8.42578125" style="41" customWidth="1"/>
    <col min="23" max="24" width="12.28515625" style="41" customWidth="1"/>
    <col min="25" max="25" width="9.5703125" style="41" customWidth="1"/>
    <col min="26" max="27" width="12.28515625" style="41" customWidth="1"/>
    <col min="28" max="28" width="10.85546875" style="41" customWidth="1"/>
    <col min="29" max="30" width="12.28515625" style="41" customWidth="1"/>
    <col min="31" max="31" width="10.140625" style="41" customWidth="1"/>
    <col min="32" max="33" width="12.42578125" style="41" customWidth="1"/>
    <col min="34" max="34" width="11.140625" style="41" customWidth="1"/>
    <col min="35" max="16384" width="9.42578125" style="41"/>
  </cols>
  <sheetData>
    <row r="1" spans="1:38" s="26" customFormat="1" ht="60.75" customHeight="1" x14ac:dyDescent="0.25">
      <c r="B1" s="323" t="s">
        <v>125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233"/>
      <c r="T1" s="233"/>
      <c r="U1" s="233"/>
      <c r="V1" s="233"/>
      <c r="W1" s="25"/>
      <c r="X1" s="25"/>
      <c r="Y1" s="25"/>
      <c r="Z1" s="25"/>
      <c r="AA1" s="346" t="s">
        <v>14</v>
      </c>
      <c r="AB1" s="346"/>
      <c r="AC1" s="346"/>
      <c r="AD1" s="346"/>
      <c r="AE1" s="346"/>
      <c r="AF1" s="346"/>
      <c r="AG1" s="346"/>
      <c r="AH1" s="346"/>
    </row>
    <row r="2" spans="1:38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8"/>
      <c r="I2" s="28"/>
      <c r="J2" s="28"/>
      <c r="K2" s="27"/>
      <c r="L2" s="27"/>
      <c r="M2" s="27"/>
      <c r="N2" s="27"/>
      <c r="O2" s="27"/>
      <c r="P2" s="324" t="s">
        <v>7</v>
      </c>
      <c r="Q2" s="324"/>
      <c r="R2" s="324"/>
      <c r="S2" s="51"/>
      <c r="T2" s="51"/>
      <c r="U2" s="51"/>
      <c r="V2" s="51"/>
      <c r="W2" s="28"/>
      <c r="X2" s="28"/>
      <c r="Y2" s="28"/>
      <c r="Z2" s="28"/>
      <c r="AA2" s="28"/>
      <c r="AB2" s="28"/>
      <c r="AD2" s="356"/>
      <c r="AE2" s="356"/>
      <c r="AF2" s="355" t="s">
        <v>7</v>
      </c>
      <c r="AG2" s="355"/>
      <c r="AH2" s="355"/>
      <c r="AI2" s="51"/>
    </row>
    <row r="3" spans="1:38" s="204" customFormat="1" ht="95.25" customHeight="1" x14ac:dyDescent="0.25">
      <c r="A3" s="357"/>
      <c r="B3" s="343" t="s">
        <v>80</v>
      </c>
      <c r="C3" s="344"/>
      <c r="D3" s="345"/>
      <c r="E3" s="338" t="s">
        <v>81</v>
      </c>
      <c r="F3" s="332"/>
      <c r="G3" s="342"/>
      <c r="H3" s="331" t="s">
        <v>103</v>
      </c>
      <c r="I3" s="332"/>
      <c r="J3" s="333"/>
      <c r="K3" s="331" t="s">
        <v>82</v>
      </c>
      <c r="L3" s="332"/>
      <c r="M3" s="333"/>
      <c r="N3" s="331" t="s">
        <v>9</v>
      </c>
      <c r="O3" s="332"/>
      <c r="P3" s="333"/>
      <c r="Q3" s="331" t="s">
        <v>105</v>
      </c>
      <c r="R3" s="332"/>
      <c r="S3" s="333"/>
      <c r="T3" s="331" t="s">
        <v>10</v>
      </c>
      <c r="U3" s="332"/>
      <c r="V3" s="333"/>
      <c r="W3" s="343" t="s">
        <v>8</v>
      </c>
      <c r="X3" s="344"/>
      <c r="Y3" s="345"/>
      <c r="Z3" s="331" t="s">
        <v>15</v>
      </c>
      <c r="AA3" s="332"/>
      <c r="AB3" s="333"/>
      <c r="AC3" s="331" t="s">
        <v>91</v>
      </c>
      <c r="AD3" s="332"/>
      <c r="AE3" s="333"/>
      <c r="AF3" s="331" t="s">
        <v>12</v>
      </c>
      <c r="AG3" s="332"/>
      <c r="AH3" s="333"/>
    </row>
    <row r="4" spans="1:38" s="31" customFormat="1" ht="19.5" customHeight="1" x14ac:dyDescent="0.25">
      <c r="A4" s="358"/>
      <c r="B4" s="334" t="s">
        <v>92</v>
      </c>
      <c r="C4" s="327" t="s">
        <v>132</v>
      </c>
      <c r="D4" s="347" t="s">
        <v>2</v>
      </c>
      <c r="E4" s="330" t="s">
        <v>92</v>
      </c>
      <c r="F4" s="327" t="s">
        <v>132</v>
      </c>
      <c r="G4" s="329" t="s">
        <v>2</v>
      </c>
      <c r="H4" s="334" t="s">
        <v>92</v>
      </c>
      <c r="I4" s="335" t="s">
        <v>132</v>
      </c>
      <c r="J4" s="336" t="s">
        <v>2</v>
      </c>
      <c r="K4" s="326" t="s">
        <v>92</v>
      </c>
      <c r="L4" s="327" t="s">
        <v>132</v>
      </c>
      <c r="M4" s="328" t="s">
        <v>2</v>
      </c>
      <c r="N4" s="330" t="s">
        <v>92</v>
      </c>
      <c r="O4" s="327" t="s">
        <v>132</v>
      </c>
      <c r="P4" s="329" t="s">
        <v>2</v>
      </c>
      <c r="Q4" s="334" t="s">
        <v>92</v>
      </c>
      <c r="R4" s="335" t="s">
        <v>132</v>
      </c>
      <c r="S4" s="336" t="s">
        <v>2</v>
      </c>
      <c r="T4" s="326" t="s">
        <v>92</v>
      </c>
      <c r="U4" s="327" t="s">
        <v>132</v>
      </c>
      <c r="V4" s="329" t="s">
        <v>2</v>
      </c>
      <c r="W4" s="330" t="s">
        <v>92</v>
      </c>
      <c r="X4" s="327" t="s">
        <v>132</v>
      </c>
      <c r="Y4" s="329" t="s">
        <v>2</v>
      </c>
      <c r="Z4" s="330" t="s">
        <v>92</v>
      </c>
      <c r="AA4" s="335" t="s">
        <v>132</v>
      </c>
      <c r="AB4" s="329" t="s">
        <v>2</v>
      </c>
      <c r="AC4" s="330" t="s">
        <v>92</v>
      </c>
      <c r="AD4" s="327" t="s">
        <v>132</v>
      </c>
      <c r="AE4" s="329" t="s">
        <v>2</v>
      </c>
      <c r="AF4" s="326" t="s">
        <v>92</v>
      </c>
      <c r="AG4" s="335" t="s">
        <v>132</v>
      </c>
      <c r="AH4" s="329" t="s">
        <v>2</v>
      </c>
    </row>
    <row r="5" spans="1:38" s="31" customFormat="1" ht="15.75" customHeight="1" x14ac:dyDescent="0.25">
      <c r="A5" s="358"/>
      <c r="B5" s="334"/>
      <c r="C5" s="327"/>
      <c r="D5" s="347"/>
      <c r="E5" s="330"/>
      <c r="F5" s="327"/>
      <c r="G5" s="329"/>
      <c r="H5" s="334"/>
      <c r="I5" s="335"/>
      <c r="J5" s="336"/>
      <c r="K5" s="326"/>
      <c r="L5" s="327"/>
      <c r="M5" s="328"/>
      <c r="N5" s="330"/>
      <c r="O5" s="327"/>
      <c r="P5" s="329"/>
      <c r="Q5" s="334"/>
      <c r="R5" s="335"/>
      <c r="S5" s="336"/>
      <c r="T5" s="326"/>
      <c r="U5" s="327"/>
      <c r="V5" s="329"/>
      <c r="W5" s="330"/>
      <c r="X5" s="327"/>
      <c r="Y5" s="329"/>
      <c r="Z5" s="330"/>
      <c r="AA5" s="335"/>
      <c r="AB5" s="329"/>
      <c r="AC5" s="330"/>
      <c r="AD5" s="327"/>
      <c r="AE5" s="329"/>
      <c r="AF5" s="326"/>
      <c r="AG5" s="335"/>
      <c r="AH5" s="329"/>
    </row>
    <row r="6" spans="1:38" s="47" customFormat="1" ht="12.75" thickBot="1" x14ac:dyDescent="0.25">
      <c r="A6" s="180" t="s">
        <v>3</v>
      </c>
      <c r="B6" s="139">
        <v>1</v>
      </c>
      <c r="C6" s="140">
        <v>2</v>
      </c>
      <c r="D6" s="141">
        <v>3</v>
      </c>
      <c r="E6" s="142">
        <v>4</v>
      </c>
      <c r="F6" s="140">
        <v>5</v>
      </c>
      <c r="G6" s="141">
        <v>6</v>
      </c>
      <c r="H6" s="142">
        <v>7</v>
      </c>
      <c r="I6" s="140">
        <v>8</v>
      </c>
      <c r="J6" s="141">
        <v>9</v>
      </c>
      <c r="K6" s="143">
        <v>10</v>
      </c>
      <c r="L6" s="140">
        <v>11</v>
      </c>
      <c r="M6" s="144">
        <v>12</v>
      </c>
      <c r="N6" s="142">
        <v>13</v>
      </c>
      <c r="O6" s="140">
        <v>14</v>
      </c>
      <c r="P6" s="141">
        <v>15</v>
      </c>
      <c r="Q6" s="142">
        <v>16</v>
      </c>
      <c r="R6" s="140">
        <v>17</v>
      </c>
      <c r="S6" s="141">
        <v>18</v>
      </c>
      <c r="T6" s="143">
        <v>19</v>
      </c>
      <c r="U6" s="140">
        <v>20</v>
      </c>
      <c r="V6" s="141">
        <v>21</v>
      </c>
      <c r="W6" s="142">
        <v>22</v>
      </c>
      <c r="X6" s="140">
        <v>23</v>
      </c>
      <c r="Y6" s="141">
        <v>24</v>
      </c>
      <c r="Z6" s="142">
        <v>25</v>
      </c>
      <c r="AA6" s="140">
        <v>26</v>
      </c>
      <c r="AB6" s="141">
        <v>27</v>
      </c>
      <c r="AC6" s="142">
        <v>28</v>
      </c>
      <c r="AD6" s="140">
        <v>29</v>
      </c>
      <c r="AE6" s="141">
        <v>30</v>
      </c>
      <c r="AF6" s="143">
        <v>31</v>
      </c>
      <c r="AG6" s="140">
        <v>32</v>
      </c>
      <c r="AH6" s="141">
        <v>33</v>
      </c>
    </row>
    <row r="7" spans="1:38" s="35" customFormat="1" ht="48.75" customHeight="1" thickBot="1" x14ac:dyDescent="0.3">
      <c r="A7" s="181" t="s">
        <v>32</v>
      </c>
      <c r="B7" s="149">
        <f>SUM(B8:B14)</f>
        <v>872</v>
      </c>
      <c r="C7" s="150">
        <f>SUM(C8:C14)</f>
        <v>492</v>
      </c>
      <c r="D7" s="215">
        <f t="shared" ref="D7:D14" si="0">IF(ISERROR(C7*100/B7),"-",(C7*100/B7))</f>
        <v>56.422018348623851</v>
      </c>
      <c r="E7" s="153">
        <f>SUM(E8:E14)</f>
        <v>675</v>
      </c>
      <c r="F7" s="150">
        <f>SUM(F8:F14)</f>
        <v>349</v>
      </c>
      <c r="G7" s="215">
        <f t="shared" ref="G7:G10" si="1">IF(ISERROR(F7*100/E7),"-",(F7*100/E7))</f>
        <v>51.703703703703702</v>
      </c>
      <c r="H7" s="266">
        <f>SUM(H8:H14)</f>
        <v>130</v>
      </c>
      <c r="I7" s="267">
        <f>SUM(I8:I14)</f>
        <v>136</v>
      </c>
      <c r="J7" s="273">
        <f>I7*100/H7</f>
        <v>104.61538461538461</v>
      </c>
      <c r="K7" s="152">
        <f>SUM(K8:K14)</f>
        <v>44</v>
      </c>
      <c r="L7" s="150">
        <f>SUM(L8:L14)</f>
        <v>43</v>
      </c>
      <c r="M7" s="215">
        <f t="shared" ref="M7:M14" si="2">IF(ISERROR(L7*100/K7),"-",(L7*100/K7))</f>
        <v>97.727272727272734</v>
      </c>
      <c r="N7" s="152">
        <f>SUM(N8:N14)</f>
        <v>13</v>
      </c>
      <c r="O7" s="150">
        <f>SUM(O8:O14)</f>
        <v>36</v>
      </c>
      <c r="P7" s="306" t="s">
        <v>134</v>
      </c>
      <c r="Q7" s="152">
        <f>SUM(Q8:Q14)</f>
        <v>0</v>
      </c>
      <c r="R7" s="150">
        <f>SUM(R8:R14)</f>
        <v>12</v>
      </c>
      <c r="S7" s="200" t="str">
        <f t="shared" ref="S7:S14" si="3">IF(ISERROR(R7*100/Q7),"-",(R7*100/Q7))</f>
        <v>-</v>
      </c>
      <c r="T7" s="152">
        <f>SUM(T8:T14)</f>
        <v>0</v>
      </c>
      <c r="U7" s="150">
        <f>SUM(U8:U14)</f>
        <v>3</v>
      </c>
      <c r="V7" s="200" t="str">
        <f t="shared" ref="V7:V14" si="4">IF(ISERROR(U7*100/T7),"-",(U7*100/T7))</f>
        <v>-</v>
      </c>
      <c r="W7" s="152">
        <f>SUM(W8:W14)</f>
        <v>352</v>
      </c>
      <c r="X7" s="150">
        <f>SUM(X8:X14)</f>
        <v>208</v>
      </c>
      <c r="Y7" s="215">
        <f t="shared" ref="Y7:Y14" si="5">IF(ISERROR(X7*100/W7),"-",(X7*100/W7))</f>
        <v>59.090909090909093</v>
      </c>
      <c r="Z7" s="149">
        <f>SUM(Z8:Z14)</f>
        <v>580</v>
      </c>
      <c r="AA7" s="150">
        <f>SUM(AA8:AA14)</f>
        <v>343</v>
      </c>
      <c r="AB7" s="215">
        <f t="shared" ref="AB7:AB14" si="6">IF(ISERROR(AA7*100/Z7),"-",(AA7*100/Z7))</f>
        <v>59.137931034482762</v>
      </c>
      <c r="AC7" s="152">
        <f>SUM(AC8:AC14)</f>
        <v>433</v>
      </c>
      <c r="AD7" s="150">
        <f>SUM(AD8:AD14)</f>
        <v>266</v>
      </c>
      <c r="AE7" s="215">
        <f t="shared" ref="AE7:AE14" si="7">IF(ISERROR(AD7*100/AC7),"-",(AD7*100/AC7))</f>
        <v>61.431870669745962</v>
      </c>
      <c r="AF7" s="149">
        <f>SUM(AF8:AF14)</f>
        <v>262</v>
      </c>
      <c r="AG7" s="150">
        <f>SUM(AG8:AG14)</f>
        <v>172</v>
      </c>
      <c r="AH7" s="215">
        <f t="shared" ref="AH7:AH14" si="8">IF(ISERROR(AG7*100/AF7),"-",(AG7*100/AF7))</f>
        <v>65.648854961832058</v>
      </c>
      <c r="AI7" s="34"/>
      <c r="AL7" s="39"/>
    </row>
    <row r="8" spans="1:38" s="39" customFormat="1" ht="48.75" customHeight="1" x14ac:dyDescent="0.25">
      <c r="A8" s="182" t="s">
        <v>93</v>
      </c>
      <c r="B8" s="155">
        <v>121</v>
      </c>
      <c r="C8" s="145">
        <v>101</v>
      </c>
      <c r="D8" s="216">
        <f t="shared" si="0"/>
        <v>83.471074380165291</v>
      </c>
      <c r="E8" s="162">
        <v>108</v>
      </c>
      <c r="F8" s="145">
        <v>72</v>
      </c>
      <c r="G8" s="217">
        <f t="shared" si="1"/>
        <v>66.666666666666671</v>
      </c>
      <c r="H8" s="268">
        <f>E8-'статус на початок року'!H8</f>
        <v>18</v>
      </c>
      <c r="I8" s="269">
        <f>F8-'статус на початок року'!I8</f>
        <v>25</v>
      </c>
      <c r="J8" s="274">
        <f t="shared" ref="J8:J14" si="9">IF(ISERROR(I8*100/H8),"-",(I8*100/H8))</f>
        <v>138.88888888888889</v>
      </c>
      <c r="K8" s="161">
        <v>13</v>
      </c>
      <c r="L8" s="159">
        <v>10</v>
      </c>
      <c r="M8" s="217">
        <f t="shared" si="2"/>
        <v>76.92307692307692</v>
      </c>
      <c r="N8" s="161">
        <v>2</v>
      </c>
      <c r="O8" s="185">
        <v>6</v>
      </c>
      <c r="P8" s="220" t="s">
        <v>139</v>
      </c>
      <c r="Q8" s="161">
        <v>0</v>
      </c>
      <c r="R8" s="159">
        <v>4</v>
      </c>
      <c r="S8" s="220" t="str">
        <f t="shared" si="3"/>
        <v>-</v>
      </c>
      <c r="T8" s="157">
        <v>0</v>
      </c>
      <c r="U8" s="146">
        <v>2</v>
      </c>
      <c r="V8" s="156" t="str">
        <f t="shared" si="4"/>
        <v>-</v>
      </c>
      <c r="W8" s="161">
        <v>49</v>
      </c>
      <c r="X8" s="159">
        <v>43</v>
      </c>
      <c r="Y8" s="216">
        <f t="shared" si="5"/>
        <v>87.755102040816325</v>
      </c>
      <c r="Z8" s="209">
        <v>65</v>
      </c>
      <c r="AA8" s="163">
        <v>68</v>
      </c>
      <c r="AB8" s="216">
        <f t="shared" si="6"/>
        <v>104.61538461538461</v>
      </c>
      <c r="AC8" s="157">
        <v>60</v>
      </c>
      <c r="AD8" s="147">
        <v>55</v>
      </c>
      <c r="AE8" s="216">
        <f t="shared" si="7"/>
        <v>91.666666666666671</v>
      </c>
      <c r="AF8" s="209">
        <v>35</v>
      </c>
      <c r="AG8" s="185">
        <v>30</v>
      </c>
      <c r="AH8" s="216">
        <f t="shared" si="8"/>
        <v>85.714285714285708</v>
      </c>
      <c r="AI8" s="34"/>
      <c r="AJ8" s="38"/>
    </row>
    <row r="9" spans="1:38" s="40" customFormat="1" ht="48.75" customHeight="1" x14ac:dyDescent="0.25">
      <c r="A9" s="183" t="s">
        <v>94</v>
      </c>
      <c r="B9" s="164">
        <v>46</v>
      </c>
      <c r="C9" s="124">
        <v>38</v>
      </c>
      <c r="D9" s="217">
        <f t="shared" si="0"/>
        <v>82.608695652173907</v>
      </c>
      <c r="E9" s="170">
        <v>42</v>
      </c>
      <c r="F9" s="124">
        <v>25</v>
      </c>
      <c r="G9" s="217">
        <f t="shared" si="1"/>
        <v>59.523809523809526</v>
      </c>
      <c r="H9" s="270">
        <f>E9-'статус на початок року'!H9</f>
        <v>3</v>
      </c>
      <c r="I9" s="269">
        <f>F9-'статус на початок року'!I9</f>
        <v>9</v>
      </c>
      <c r="J9" s="305" t="s">
        <v>139</v>
      </c>
      <c r="K9" s="169">
        <v>2</v>
      </c>
      <c r="L9" s="129">
        <v>2</v>
      </c>
      <c r="M9" s="217">
        <f t="shared" si="2"/>
        <v>100</v>
      </c>
      <c r="N9" s="169">
        <v>0</v>
      </c>
      <c r="O9" s="126">
        <v>2</v>
      </c>
      <c r="P9" s="217" t="str">
        <f t="shared" ref="P9:P14" si="10">IF(ISERROR(O9*100/N9),"-",(O9*100/N9))</f>
        <v>-</v>
      </c>
      <c r="Q9" s="169">
        <v>0</v>
      </c>
      <c r="R9" s="129">
        <v>0</v>
      </c>
      <c r="S9" s="165" t="str">
        <f t="shared" si="3"/>
        <v>-</v>
      </c>
      <c r="T9" s="166">
        <v>0</v>
      </c>
      <c r="U9" s="128">
        <v>0</v>
      </c>
      <c r="V9" s="165" t="str">
        <f t="shared" si="4"/>
        <v>-</v>
      </c>
      <c r="W9" s="169">
        <v>20</v>
      </c>
      <c r="X9" s="129">
        <v>18</v>
      </c>
      <c r="Y9" s="217">
        <f t="shared" si="5"/>
        <v>90</v>
      </c>
      <c r="Z9" s="210">
        <v>31</v>
      </c>
      <c r="AA9" s="163">
        <v>23</v>
      </c>
      <c r="AB9" s="217">
        <f t="shared" si="6"/>
        <v>74.193548387096769</v>
      </c>
      <c r="AC9" s="166">
        <v>29</v>
      </c>
      <c r="AD9" s="128">
        <v>20</v>
      </c>
      <c r="AE9" s="217">
        <f t="shared" si="7"/>
        <v>68.965517241379317</v>
      </c>
      <c r="AF9" s="210">
        <v>16</v>
      </c>
      <c r="AG9" s="126">
        <v>12</v>
      </c>
      <c r="AH9" s="217">
        <f t="shared" si="8"/>
        <v>75</v>
      </c>
      <c r="AI9" s="34"/>
      <c r="AJ9" s="38"/>
    </row>
    <row r="10" spans="1:38" s="39" customFormat="1" ht="48.75" customHeight="1" x14ac:dyDescent="0.25">
      <c r="A10" s="183" t="s">
        <v>95</v>
      </c>
      <c r="B10" s="164">
        <v>408</v>
      </c>
      <c r="C10" s="125">
        <v>154</v>
      </c>
      <c r="D10" s="217">
        <f t="shared" si="0"/>
        <v>37.745098039215684</v>
      </c>
      <c r="E10" s="170">
        <v>272</v>
      </c>
      <c r="F10" s="125">
        <v>108</v>
      </c>
      <c r="G10" s="217">
        <f t="shared" si="1"/>
        <v>39.705882352941174</v>
      </c>
      <c r="H10" s="270">
        <f>E10-'статус на початок року'!H10</f>
        <v>62</v>
      </c>
      <c r="I10" s="269">
        <f>F10-'статус на початок року'!I10</f>
        <v>35</v>
      </c>
      <c r="J10" s="275">
        <f t="shared" si="9"/>
        <v>56.451612903225808</v>
      </c>
      <c r="K10" s="169">
        <v>17</v>
      </c>
      <c r="L10" s="129">
        <v>16</v>
      </c>
      <c r="M10" s="217">
        <f t="shared" si="2"/>
        <v>94.117647058823536</v>
      </c>
      <c r="N10" s="169">
        <v>10</v>
      </c>
      <c r="O10" s="126">
        <v>19</v>
      </c>
      <c r="P10" s="217">
        <f t="shared" si="10"/>
        <v>190</v>
      </c>
      <c r="Q10" s="169">
        <v>0</v>
      </c>
      <c r="R10" s="129">
        <v>6</v>
      </c>
      <c r="S10" s="165" t="str">
        <f t="shared" si="3"/>
        <v>-</v>
      </c>
      <c r="T10" s="166">
        <v>0</v>
      </c>
      <c r="U10" s="127">
        <v>0</v>
      </c>
      <c r="V10" s="165" t="str">
        <f t="shared" si="4"/>
        <v>-</v>
      </c>
      <c r="W10" s="169">
        <v>184</v>
      </c>
      <c r="X10" s="129">
        <v>51</v>
      </c>
      <c r="Y10" s="217">
        <f t="shared" si="5"/>
        <v>27.717391304347824</v>
      </c>
      <c r="Z10" s="210">
        <v>292</v>
      </c>
      <c r="AA10" s="163">
        <v>103</v>
      </c>
      <c r="AB10" s="217">
        <f t="shared" si="6"/>
        <v>35.273972602739725</v>
      </c>
      <c r="AC10" s="166">
        <v>174</v>
      </c>
      <c r="AD10" s="128">
        <v>77</v>
      </c>
      <c r="AE10" s="217">
        <f t="shared" si="7"/>
        <v>44.252873563218394</v>
      </c>
      <c r="AF10" s="210">
        <v>113</v>
      </c>
      <c r="AG10" s="126">
        <v>54</v>
      </c>
      <c r="AH10" s="217">
        <f t="shared" si="8"/>
        <v>47.787610619469028</v>
      </c>
      <c r="AI10" s="34"/>
      <c r="AJ10" s="38"/>
    </row>
    <row r="11" spans="1:38" s="39" customFormat="1" ht="48.75" customHeight="1" x14ac:dyDescent="0.25">
      <c r="A11" s="183" t="s">
        <v>96</v>
      </c>
      <c r="B11" s="164">
        <v>79</v>
      </c>
      <c r="C11" s="125">
        <v>35</v>
      </c>
      <c r="D11" s="217">
        <f t="shared" si="0"/>
        <v>44.303797468354432</v>
      </c>
      <c r="E11" s="170">
        <v>76</v>
      </c>
      <c r="F11" s="125">
        <v>30</v>
      </c>
      <c r="G11" s="217">
        <f t="shared" ref="G11:G14" si="11">IF(ISERROR(F11*100/E11),"-",(F11*100/E11))</f>
        <v>39.473684210526315</v>
      </c>
      <c r="H11" s="270">
        <f>E11-'статус на початок року'!H11</f>
        <v>10</v>
      </c>
      <c r="I11" s="269">
        <f>F11-'статус на початок року'!I11</f>
        <v>10</v>
      </c>
      <c r="J11" s="275">
        <f t="shared" si="9"/>
        <v>100</v>
      </c>
      <c r="K11" s="169">
        <v>1</v>
      </c>
      <c r="L11" s="129">
        <v>0</v>
      </c>
      <c r="M11" s="217">
        <f t="shared" ref="M11" si="12">IF(ISERROR(L11*100/K11),"-",(L11*100/K11))</f>
        <v>0</v>
      </c>
      <c r="N11" s="169">
        <v>0</v>
      </c>
      <c r="O11" s="126">
        <v>1</v>
      </c>
      <c r="P11" s="220" t="str">
        <f t="shared" si="10"/>
        <v>-</v>
      </c>
      <c r="Q11" s="169">
        <v>0</v>
      </c>
      <c r="R11" s="129">
        <v>0</v>
      </c>
      <c r="S11" s="165" t="str">
        <f t="shared" si="3"/>
        <v>-</v>
      </c>
      <c r="T11" s="166">
        <v>0</v>
      </c>
      <c r="U11" s="127">
        <v>0</v>
      </c>
      <c r="V11" s="165" t="str">
        <f t="shared" si="4"/>
        <v>-</v>
      </c>
      <c r="W11" s="169">
        <v>44</v>
      </c>
      <c r="X11" s="129">
        <v>19</v>
      </c>
      <c r="Y11" s="217">
        <f t="shared" si="5"/>
        <v>43.18181818181818</v>
      </c>
      <c r="Z11" s="210">
        <v>57</v>
      </c>
      <c r="AA11" s="163">
        <v>27</v>
      </c>
      <c r="AB11" s="217">
        <f t="shared" si="6"/>
        <v>47.368421052631582</v>
      </c>
      <c r="AC11" s="166">
        <v>55</v>
      </c>
      <c r="AD11" s="128">
        <v>26</v>
      </c>
      <c r="AE11" s="217">
        <f t="shared" si="7"/>
        <v>47.272727272727273</v>
      </c>
      <c r="AF11" s="210">
        <v>28</v>
      </c>
      <c r="AG11" s="126">
        <v>16</v>
      </c>
      <c r="AH11" s="217">
        <f t="shared" si="8"/>
        <v>57.142857142857146</v>
      </c>
      <c r="AI11" s="34"/>
      <c r="AJ11" s="38"/>
    </row>
    <row r="12" spans="1:38" s="39" customFormat="1" ht="48.75" customHeight="1" x14ac:dyDescent="0.25">
      <c r="A12" s="183" t="s">
        <v>97</v>
      </c>
      <c r="B12" s="164">
        <v>121</v>
      </c>
      <c r="C12" s="125">
        <v>94</v>
      </c>
      <c r="D12" s="217">
        <f t="shared" si="0"/>
        <v>77.685950413223139</v>
      </c>
      <c r="E12" s="170">
        <v>105</v>
      </c>
      <c r="F12" s="125">
        <v>76</v>
      </c>
      <c r="G12" s="217">
        <f t="shared" si="11"/>
        <v>72.38095238095238</v>
      </c>
      <c r="H12" s="270">
        <f>E12-'статус на початок року'!H12</f>
        <v>21</v>
      </c>
      <c r="I12" s="269">
        <f>F12-'статус на початок року'!I12</f>
        <v>42</v>
      </c>
      <c r="J12" s="275">
        <f t="shared" si="9"/>
        <v>200</v>
      </c>
      <c r="K12" s="169">
        <v>5</v>
      </c>
      <c r="L12" s="129">
        <v>10</v>
      </c>
      <c r="M12" s="217">
        <f t="shared" si="2"/>
        <v>200</v>
      </c>
      <c r="N12" s="169">
        <v>0</v>
      </c>
      <c r="O12" s="126">
        <v>6</v>
      </c>
      <c r="P12" s="217" t="str">
        <f t="shared" si="10"/>
        <v>-</v>
      </c>
      <c r="Q12" s="169">
        <v>0</v>
      </c>
      <c r="R12" s="129">
        <v>2</v>
      </c>
      <c r="S12" s="165" t="str">
        <f t="shared" si="3"/>
        <v>-</v>
      </c>
      <c r="T12" s="166">
        <v>0</v>
      </c>
      <c r="U12" s="127">
        <v>1</v>
      </c>
      <c r="V12" s="220" t="str">
        <f t="shared" si="4"/>
        <v>-</v>
      </c>
      <c r="W12" s="169">
        <v>25</v>
      </c>
      <c r="X12" s="129">
        <v>51</v>
      </c>
      <c r="Y12" s="217">
        <f t="shared" si="5"/>
        <v>204</v>
      </c>
      <c r="Z12" s="210">
        <v>77</v>
      </c>
      <c r="AA12" s="163">
        <v>69</v>
      </c>
      <c r="AB12" s="217">
        <f t="shared" si="6"/>
        <v>89.610389610389603</v>
      </c>
      <c r="AC12" s="166">
        <v>68</v>
      </c>
      <c r="AD12" s="128">
        <v>58</v>
      </c>
      <c r="AE12" s="217">
        <f t="shared" si="7"/>
        <v>85.294117647058826</v>
      </c>
      <c r="AF12" s="210">
        <v>39</v>
      </c>
      <c r="AG12" s="126">
        <v>39</v>
      </c>
      <c r="AH12" s="217">
        <f t="shared" si="8"/>
        <v>100</v>
      </c>
      <c r="AI12" s="34"/>
      <c r="AJ12" s="38"/>
    </row>
    <row r="13" spans="1:38" s="39" customFormat="1" ht="48.75" customHeight="1" x14ac:dyDescent="0.25">
      <c r="A13" s="183" t="s">
        <v>98</v>
      </c>
      <c r="B13" s="164">
        <v>52</v>
      </c>
      <c r="C13" s="125">
        <v>48</v>
      </c>
      <c r="D13" s="217">
        <f t="shared" si="0"/>
        <v>92.307692307692307</v>
      </c>
      <c r="E13" s="170">
        <v>34</v>
      </c>
      <c r="F13" s="125">
        <v>22</v>
      </c>
      <c r="G13" s="217">
        <f t="shared" si="11"/>
        <v>64.705882352941174</v>
      </c>
      <c r="H13" s="270">
        <f>E13-'статус на початок року'!H13</f>
        <v>9</v>
      </c>
      <c r="I13" s="269">
        <f>F13-'статус на початок року'!I13</f>
        <v>9</v>
      </c>
      <c r="J13" s="275">
        <f t="shared" si="9"/>
        <v>100</v>
      </c>
      <c r="K13" s="169">
        <v>2</v>
      </c>
      <c r="L13" s="129">
        <v>3</v>
      </c>
      <c r="M13" s="217">
        <f t="shared" si="2"/>
        <v>150</v>
      </c>
      <c r="N13" s="169">
        <v>0</v>
      </c>
      <c r="O13" s="126">
        <v>1</v>
      </c>
      <c r="P13" s="217" t="str">
        <f t="shared" si="10"/>
        <v>-</v>
      </c>
      <c r="Q13" s="169">
        <v>0</v>
      </c>
      <c r="R13" s="129">
        <v>0</v>
      </c>
      <c r="S13" s="165" t="str">
        <f t="shared" si="3"/>
        <v>-</v>
      </c>
      <c r="T13" s="166">
        <v>0</v>
      </c>
      <c r="U13" s="127">
        <v>0</v>
      </c>
      <c r="V13" s="165" t="str">
        <f t="shared" si="4"/>
        <v>-</v>
      </c>
      <c r="W13" s="169">
        <v>15</v>
      </c>
      <c r="X13" s="129">
        <v>12</v>
      </c>
      <c r="Y13" s="217">
        <f t="shared" si="5"/>
        <v>80</v>
      </c>
      <c r="Z13" s="210">
        <v>31</v>
      </c>
      <c r="AA13" s="163">
        <v>37</v>
      </c>
      <c r="AB13" s="217">
        <f t="shared" si="6"/>
        <v>119.35483870967742</v>
      </c>
      <c r="AC13" s="166">
        <v>25</v>
      </c>
      <c r="AD13" s="128">
        <v>17</v>
      </c>
      <c r="AE13" s="217">
        <f t="shared" si="7"/>
        <v>68</v>
      </c>
      <c r="AF13" s="210">
        <v>17</v>
      </c>
      <c r="AG13" s="126">
        <v>10</v>
      </c>
      <c r="AH13" s="217">
        <f t="shared" si="8"/>
        <v>58.823529411764703</v>
      </c>
      <c r="AI13" s="34"/>
      <c r="AJ13" s="38"/>
    </row>
    <row r="14" spans="1:38" s="39" customFormat="1" ht="48.75" customHeight="1" thickBot="1" x14ac:dyDescent="0.3">
      <c r="A14" s="184" t="s">
        <v>99</v>
      </c>
      <c r="B14" s="171">
        <v>45</v>
      </c>
      <c r="C14" s="136">
        <v>22</v>
      </c>
      <c r="D14" s="218">
        <f t="shared" si="0"/>
        <v>48.888888888888886</v>
      </c>
      <c r="E14" s="178">
        <v>38</v>
      </c>
      <c r="F14" s="136">
        <v>16</v>
      </c>
      <c r="G14" s="218">
        <f t="shared" si="11"/>
        <v>42.10526315789474</v>
      </c>
      <c r="H14" s="271">
        <f>E14-'статус на початок року'!H14</f>
        <v>7</v>
      </c>
      <c r="I14" s="272">
        <f>F14-'статус на початок року'!I14</f>
        <v>6</v>
      </c>
      <c r="J14" s="276">
        <f t="shared" si="9"/>
        <v>85.714285714285708</v>
      </c>
      <c r="K14" s="177">
        <v>4</v>
      </c>
      <c r="L14" s="175">
        <v>2</v>
      </c>
      <c r="M14" s="218">
        <f t="shared" si="2"/>
        <v>50</v>
      </c>
      <c r="N14" s="177">
        <v>1</v>
      </c>
      <c r="O14" s="186">
        <v>1</v>
      </c>
      <c r="P14" s="218">
        <f t="shared" si="10"/>
        <v>100</v>
      </c>
      <c r="Q14" s="177">
        <v>0</v>
      </c>
      <c r="R14" s="175">
        <v>0</v>
      </c>
      <c r="S14" s="172" t="str">
        <f t="shared" si="3"/>
        <v>-</v>
      </c>
      <c r="T14" s="173">
        <v>0</v>
      </c>
      <c r="U14" s="137">
        <v>0</v>
      </c>
      <c r="V14" s="172" t="str">
        <f t="shared" si="4"/>
        <v>-</v>
      </c>
      <c r="W14" s="177">
        <v>15</v>
      </c>
      <c r="X14" s="175">
        <v>14</v>
      </c>
      <c r="Y14" s="218">
        <f t="shared" si="5"/>
        <v>93.333333333333329</v>
      </c>
      <c r="Z14" s="211">
        <v>27</v>
      </c>
      <c r="AA14" s="199">
        <v>16</v>
      </c>
      <c r="AB14" s="218">
        <f t="shared" si="6"/>
        <v>59.25925925925926</v>
      </c>
      <c r="AC14" s="173">
        <v>22</v>
      </c>
      <c r="AD14" s="187">
        <v>13</v>
      </c>
      <c r="AE14" s="218">
        <f t="shared" si="7"/>
        <v>59.090909090909093</v>
      </c>
      <c r="AF14" s="211">
        <v>14</v>
      </c>
      <c r="AG14" s="186">
        <v>11</v>
      </c>
      <c r="AH14" s="218">
        <f t="shared" si="8"/>
        <v>78.571428571428569</v>
      </c>
      <c r="AI14" s="34"/>
      <c r="AJ14" s="38"/>
    </row>
    <row r="15" spans="1:38" ht="67.5" customHeight="1" x14ac:dyDescent="0.25">
      <c r="A15" s="42"/>
      <c r="B15" s="4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  <mergeCell ref="T3:V3"/>
    <mergeCell ref="W3:Y3"/>
    <mergeCell ref="AG4:AG5"/>
    <mergeCell ref="AH4:AH5"/>
    <mergeCell ref="Z4:Z5"/>
    <mergeCell ref="AA4:AA5"/>
    <mergeCell ref="AB4:AB5"/>
    <mergeCell ref="AC4:AC5"/>
    <mergeCell ref="AD4:AD5"/>
    <mergeCell ref="AE4:AE5"/>
    <mergeCell ref="Z3:AB3"/>
    <mergeCell ref="AC3:AE3"/>
    <mergeCell ref="AF3:AH3"/>
    <mergeCell ref="AF2:AH2"/>
    <mergeCell ref="AA1:AH1"/>
    <mergeCell ref="W4:W5"/>
    <mergeCell ref="AD2:AE2"/>
    <mergeCell ref="C15:V15"/>
    <mergeCell ref="X4:X5"/>
    <mergeCell ref="AF4:AF5"/>
    <mergeCell ref="Y4:Y5"/>
    <mergeCell ref="T4:T5"/>
    <mergeCell ref="U4:U5"/>
    <mergeCell ref="V4:V5"/>
    <mergeCell ref="N4:N5"/>
    <mergeCell ref="O4:O5"/>
    <mergeCell ref="P4:P5"/>
    <mergeCell ref="B1:R1"/>
    <mergeCell ref="P2:R2"/>
    <mergeCell ref="I4:I5"/>
    <mergeCell ref="J4:J5"/>
    <mergeCell ref="Q3:S3"/>
    <mergeCell ref="Q4:Q5"/>
    <mergeCell ref="R4:R5"/>
    <mergeCell ref="S4:S5"/>
  </mergeCells>
  <pageMargins left="0.31496062992125984" right="0.31496062992125984" top="0.35433070866141736" bottom="0.15748031496062992" header="0.31496062992125984" footer="0.31496062992125984"/>
  <pageSetup paperSize="9" scale="66" orientation="landscape" r:id="rId1"/>
  <colBreaks count="1" manualBreakCount="1">
    <brk id="19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2"/>
  <sheetViews>
    <sheetView view="pageBreakPreview" zoomScale="70" zoomScaleNormal="70" zoomScaleSheetLayoutView="70" workbookViewId="0">
      <selection activeCell="Q21" sqref="Q21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309" t="s">
        <v>62</v>
      </c>
      <c r="B1" s="309"/>
      <c r="C1" s="309"/>
      <c r="D1" s="309"/>
      <c r="E1" s="309"/>
    </row>
    <row r="2" spans="1:11" ht="23.25" customHeight="1" x14ac:dyDescent="0.2">
      <c r="A2" s="309" t="s">
        <v>22</v>
      </c>
      <c r="B2" s="309"/>
      <c r="C2" s="309"/>
      <c r="D2" s="309"/>
      <c r="E2" s="309"/>
    </row>
    <row r="3" spans="1:11" ht="6" customHeight="1" x14ac:dyDescent="0.2">
      <c r="A3" s="24"/>
    </row>
    <row r="4" spans="1:11" s="3" customFormat="1" ht="23.25" customHeight="1" x14ac:dyDescent="0.25">
      <c r="A4" s="359"/>
      <c r="B4" s="310" t="s">
        <v>118</v>
      </c>
      <c r="C4" s="310" t="s">
        <v>119</v>
      </c>
      <c r="D4" s="312" t="s">
        <v>1</v>
      </c>
      <c r="E4" s="313"/>
    </row>
    <row r="5" spans="1:11" s="3" customFormat="1" ht="32.25" customHeight="1" x14ac:dyDescent="0.25">
      <c r="A5" s="359"/>
      <c r="B5" s="311"/>
      <c r="C5" s="311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0">
        <f>'10-молодь-ЦЗ'!B7</f>
        <v>2507</v>
      </c>
      <c r="C7" s="70">
        <f>'10-молодь-ЦЗ'!C7</f>
        <v>1760</v>
      </c>
      <c r="D7" s="9">
        <f t="shared" ref="D7" si="0">C7*100/B7</f>
        <v>70.203430394894298</v>
      </c>
      <c r="E7" s="76">
        <f t="shared" ref="E7" si="1">C7-B7</f>
        <v>-747</v>
      </c>
      <c r="K7" s="11"/>
    </row>
    <row r="8" spans="1:11" s="3" customFormat="1" ht="20.85" customHeight="1" x14ac:dyDescent="0.25">
      <c r="A8" s="8" t="s">
        <v>26</v>
      </c>
      <c r="B8" s="70">
        <f>'10-молодь-ЦЗ'!E7</f>
        <v>1808</v>
      </c>
      <c r="C8" s="70">
        <f>'10-молодь-ЦЗ'!F7</f>
        <v>1326</v>
      </c>
      <c r="D8" s="9">
        <f t="shared" ref="D8:D14" si="2">C8*100/B8</f>
        <v>73.340707964601776</v>
      </c>
      <c r="E8" s="76">
        <f t="shared" ref="E8:E14" si="3">C8-B8</f>
        <v>-482</v>
      </c>
      <c r="K8" s="11"/>
    </row>
    <row r="9" spans="1:11" s="3" customFormat="1" ht="23.1" customHeight="1" x14ac:dyDescent="0.25">
      <c r="A9" s="278" t="s">
        <v>101</v>
      </c>
      <c r="B9" s="64">
        <f>'10-молодь-ЦЗ'!H7</f>
        <v>479</v>
      </c>
      <c r="C9" s="64">
        <f>'10-молодь-ЦЗ'!I7</f>
        <v>519</v>
      </c>
      <c r="D9" s="14">
        <f t="shared" si="2"/>
        <v>108.35073068893529</v>
      </c>
      <c r="E9" s="76">
        <f t="shared" si="3"/>
        <v>40</v>
      </c>
      <c r="K9" s="11"/>
    </row>
    <row r="10" spans="1:11" s="3" customFormat="1" ht="37.5" x14ac:dyDescent="0.25">
      <c r="A10" s="12" t="s">
        <v>27</v>
      </c>
      <c r="B10" s="70">
        <f>'10-молодь-ЦЗ'!K7</f>
        <v>233</v>
      </c>
      <c r="C10" s="70">
        <f>'10-молодь-ЦЗ'!L7</f>
        <v>322</v>
      </c>
      <c r="D10" s="9">
        <f t="shared" si="2"/>
        <v>138.19742489270385</v>
      </c>
      <c r="E10" s="76">
        <f t="shared" si="3"/>
        <v>89</v>
      </c>
      <c r="K10" s="11"/>
    </row>
    <row r="11" spans="1:11" s="3" customFormat="1" ht="21.6" customHeight="1" x14ac:dyDescent="0.25">
      <c r="A11" s="13" t="s">
        <v>28</v>
      </c>
      <c r="B11" s="70">
        <f>'10-молодь-ЦЗ'!N7</f>
        <v>60</v>
      </c>
      <c r="C11" s="70">
        <f>'10-молодь-ЦЗ'!O7</f>
        <v>161</v>
      </c>
      <c r="D11" s="10" t="str">
        <f>'10-молодь-ЦЗ'!P7</f>
        <v>+2,7р.</v>
      </c>
      <c r="E11" s="76">
        <f t="shared" si="3"/>
        <v>101</v>
      </c>
      <c r="K11" s="11"/>
    </row>
    <row r="12" spans="1:11" s="3" customFormat="1" ht="23.1" customHeight="1" x14ac:dyDescent="0.25">
      <c r="A12" s="13" t="s">
        <v>102</v>
      </c>
      <c r="B12" s="64">
        <f>'10-молодь-ЦЗ'!Q7</f>
        <v>0</v>
      </c>
      <c r="C12" s="64">
        <f>'10-молодь-ЦЗ'!R7</f>
        <v>4</v>
      </c>
      <c r="D12" s="321">
        <f>C12-B12</f>
        <v>4</v>
      </c>
      <c r="E12" s="322"/>
      <c r="K12" s="11"/>
    </row>
    <row r="13" spans="1:11" s="3" customFormat="1" ht="45.75" customHeight="1" x14ac:dyDescent="0.25">
      <c r="A13" s="13" t="s">
        <v>19</v>
      </c>
      <c r="B13" s="70">
        <f>'10-молодь-ЦЗ'!T7</f>
        <v>0</v>
      </c>
      <c r="C13" s="70">
        <f>'10-молодь-ЦЗ'!U7</f>
        <v>1</v>
      </c>
      <c r="D13" s="10" t="s">
        <v>100</v>
      </c>
      <c r="E13" s="76">
        <f t="shared" si="3"/>
        <v>1</v>
      </c>
      <c r="K13" s="11"/>
    </row>
    <row r="14" spans="1:11" s="3" customFormat="1" ht="55.5" customHeight="1" x14ac:dyDescent="0.25">
      <c r="A14" s="13" t="s">
        <v>29</v>
      </c>
      <c r="B14" s="70">
        <f>'10-молодь-ЦЗ'!W7</f>
        <v>853</v>
      </c>
      <c r="C14" s="70">
        <f>'10-молодь-ЦЗ'!X7</f>
        <v>741</v>
      </c>
      <c r="D14" s="10">
        <f t="shared" si="2"/>
        <v>86.869871043376321</v>
      </c>
      <c r="E14" s="76">
        <f t="shared" si="3"/>
        <v>-112</v>
      </c>
      <c r="K14" s="11"/>
    </row>
    <row r="15" spans="1:11" s="3" customFormat="1" ht="12.75" customHeight="1" x14ac:dyDescent="0.25">
      <c r="A15" s="316" t="s">
        <v>4</v>
      </c>
      <c r="B15" s="317"/>
      <c r="C15" s="317"/>
      <c r="D15" s="317"/>
      <c r="E15" s="317"/>
      <c r="K15" s="11"/>
    </row>
    <row r="16" spans="1:11" s="3" customFormat="1" ht="15" customHeight="1" x14ac:dyDescent="0.25">
      <c r="A16" s="318"/>
      <c r="B16" s="319"/>
      <c r="C16" s="319"/>
      <c r="D16" s="319"/>
      <c r="E16" s="319"/>
      <c r="K16" s="11"/>
    </row>
    <row r="17" spans="1:11" s="3" customFormat="1" ht="20.25" customHeight="1" x14ac:dyDescent="0.25">
      <c r="A17" s="314" t="s">
        <v>0</v>
      </c>
      <c r="B17" s="320" t="s">
        <v>120</v>
      </c>
      <c r="C17" s="320" t="s">
        <v>121</v>
      </c>
      <c r="D17" s="312" t="s">
        <v>1</v>
      </c>
      <c r="E17" s="313"/>
      <c r="K17" s="11"/>
    </row>
    <row r="18" spans="1:11" ht="35.85" customHeight="1" x14ac:dyDescent="0.2">
      <c r="A18" s="315"/>
      <c r="B18" s="320"/>
      <c r="C18" s="320"/>
      <c r="D18" s="4" t="s">
        <v>2</v>
      </c>
      <c r="E18" s="5" t="s">
        <v>24</v>
      </c>
      <c r="K18" s="11"/>
    </row>
    <row r="19" spans="1:11" ht="30.75" customHeight="1" x14ac:dyDescent="0.2">
      <c r="A19" s="8" t="s">
        <v>30</v>
      </c>
      <c r="B19" s="70">
        <f>'10-молодь-ЦЗ'!Z7</f>
        <v>1713</v>
      </c>
      <c r="C19" s="70">
        <f>'10-молодь-ЦЗ'!AA7</f>
        <v>1161</v>
      </c>
      <c r="D19" s="15">
        <f t="shared" ref="D19" si="4">C19*100/B19</f>
        <v>67.775831873905432</v>
      </c>
      <c r="E19" s="76">
        <f t="shared" ref="E19" si="5">C19-B19</f>
        <v>-552</v>
      </c>
      <c r="K19" s="11"/>
    </row>
    <row r="20" spans="1:11" ht="30.75" customHeight="1" x14ac:dyDescent="0.2">
      <c r="A20" s="1" t="s">
        <v>26</v>
      </c>
      <c r="B20" s="70">
        <f>'10-молодь-ЦЗ'!AC7</f>
        <v>1192</v>
      </c>
      <c r="C20" s="70">
        <f>'10-молодь-ЦЗ'!AD7</f>
        <v>892</v>
      </c>
      <c r="D20" s="15">
        <f t="shared" ref="D20:D21" si="6">C20*100/B20</f>
        <v>74.832214765100673</v>
      </c>
      <c r="E20" s="76">
        <f t="shared" ref="E20:E21" si="7">C20-B20</f>
        <v>-300</v>
      </c>
      <c r="K20" s="11"/>
    </row>
    <row r="21" spans="1:11" ht="30.75" customHeight="1" x14ac:dyDescent="0.2">
      <c r="A21" s="1" t="s">
        <v>31</v>
      </c>
      <c r="B21" s="70">
        <f>'10-молодь-ЦЗ'!AF7</f>
        <v>679</v>
      </c>
      <c r="C21" s="70">
        <f>'10-молодь-ЦЗ'!AG7</f>
        <v>566</v>
      </c>
      <c r="D21" s="15">
        <f t="shared" si="6"/>
        <v>83.357879234167896</v>
      </c>
      <c r="E21" s="76">
        <f t="shared" si="7"/>
        <v>-113</v>
      </c>
      <c r="K21" s="11"/>
    </row>
    <row r="22" spans="1:11" ht="66.599999999999994" customHeight="1" x14ac:dyDescent="0.25">
      <c r="A22" s="308"/>
      <c r="B22" s="308"/>
      <c r="C22" s="308"/>
      <c r="D22" s="308"/>
      <c r="E22" s="308"/>
    </row>
  </sheetData>
  <mergeCells count="13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21</vt:i4>
      </vt:variant>
      <vt:variant>
        <vt:lpstr>Іменовані діапазони</vt:lpstr>
      </vt:variant>
      <vt:variant>
        <vt:i4>33</vt:i4>
      </vt:variant>
    </vt:vector>
  </HeadingPairs>
  <TitlesOfParts>
    <vt:vector size="54" baseType="lpstr">
      <vt:lpstr>1(соцнез)</vt:lpstr>
      <vt:lpstr>2(соцнез-ЦЗ)</vt:lpstr>
      <vt:lpstr>3(особи з інвалідн.)</vt:lpstr>
      <vt:lpstr>4(особи з інвалідн.-ЦЗ)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статус на початок року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'2(соцнез-ЦЗ)'!Заголовки_для_друку</vt:lpstr>
      <vt:lpstr>'4(особи з інвалідн.-ЦЗ)'!Заголовки_для_друку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'1(соцнез)'!Область_друку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'2(соцнез-ЦЗ)'!Область_друку</vt:lpstr>
      <vt:lpstr>'3(особи з інвалідн.)'!Область_друку</vt:lpstr>
      <vt:lpstr>'4(особи з інвалідн.-ЦЗ)'!Область_друку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2024-02-02T08:02:53Z</cp:lastPrinted>
  <dcterms:created xsi:type="dcterms:W3CDTF">2020-12-10T10:35:03Z</dcterms:created>
  <dcterms:modified xsi:type="dcterms:W3CDTF">2024-02-12T12:45:44Z</dcterms:modified>
</cp:coreProperties>
</file>