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Y:\WEB-статистика\!2024 рік\2.СТАТИСТИЧНА ІНФОРМАЦІЯ\2.2.Надання послуг окремим категоріям населення\"/>
    </mc:Choice>
  </mc:AlternateContent>
  <xr:revisionPtr revIDLastSave="0" documentId="13_ncr:1_{F2EAFF9C-AFAB-4102-926D-7B85785AE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(соцнез)" sheetId="23" r:id="rId1"/>
    <sheet name="2(соцнез-ЦЗ)" sheetId="39" r:id="rId2"/>
    <sheet name="3(особи з інвалідн.)" sheetId="42" r:id="rId3"/>
    <sheet name="4(особи з інвалідн.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  <sheet name="статус на початок року" sheetId="6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'2(соцнез-ЦЗ)'!$A:$A</definedName>
    <definedName name="_xlnm.Print_Titles" localSheetId="3">'4(особи з інвалідн.-ЦЗ)'!$A:$A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'1(соцнез)'!$A$1:$E$20</definedName>
    <definedName name="_xlnm.Print_Area" localSheetId="9">'10-молодь-ЦЗ'!$A$1:$AH$15</definedName>
    <definedName name="_xlnm.Print_Area" localSheetId="13">'11-ґендер'!$A$1:$I$22</definedName>
    <definedName name="_xlnm.Print_Area" localSheetId="14">'12-жінки-ЦЗ'!$A$1:$AH$18</definedName>
    <definedName name="_xlnm.Print_Area" localSheetId="15">'13-чоловіки-ЦЗ'!$A$1:$AH$18</definedName>
    <definedName name="_xlnm.Print_Area" localSheetId="16">'14-місце проживання'!$A$1:$I$22</definedName>
    <definedName name="_xlnm.Print_Area" localSheetId="17">'15-місто-ЦЗ'!$A$1:$AH$18</definedName>
    <definedName name="_xlnm.Print_Area" localSheetId="18">'16-село-ЦЗ'!$A$1:$AH$18</definedName>
    <definedName name="_xlnm.Print_Area" localSheetId="1">'2(соцнез-ЦЗ)'!$A$1:$AH$15</definedName>
    <definedName name="_xlnm.Print_Area" localSheetId="2">'3(особи з інвалідн.)'!$A$1:$E$19</definedName>
    <definedName name="_xlnm.Print_Area" localSheetId="3">'4(особи з інвалідн.-ЦЗ)'!$A$1:$AH$15</definedName>
    <definedName name="_xlnm.Print_Area" localSheetId="4">'5-УБД'!$A$1:$E$19</definedName>
    <definedName name="_xlnm.Print_Area" localSheetId="5">'6-(УБД-ЦЗ)'!$A$1:$AH$15</definedName>
    <definedName name="_xlnm.Print_Area" localSheetId="6">'7-ВПО'!$A$1:$E$20</definedName>
    <definedName name="_xlnm.Print_Area" localSheetId="7">'8-ВПО-ЦЗ'!$A$1:$AH$15</definedName>
    <definedName name="_xlnm.Print_Area" localSheetId="8">'9-молодь'!$A$1:$E$21</definedName>
    <definedName name="_xlnm.Print_Area" localSheetId="19">УСЬОГО!$A$1:$AK$14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0" l="1"/>
  <c r="D9" i="24"/>
  <c r="D8" i="24"/>
  <c r="D9" i="42"/>
  <c r="D10" i="23"/>
  <c r="P14" i="56"/>
  <c r="P13" i="56"/>
  <c r="P12" i="56"/>
  <c r="P11" i="56"/>
  <c r="P10" i="56"/>
  <c r="P9" i="56"/>
  <c r="P8" i="56"/>
  <c r="P10" i="51" l="1"/>
  <c r="AH12" i="49"/>
  <c r="AH8" i="49"/>
  <c r="AE9" i="49"/>
  <c r="AE8" i="49"/>
  <c r="AB9" i="49"/>
  <c r="AB8" i="49"/>
  <c r="G9" i="49"/>
  <c r="P13" i="48"/>
  <c r="M8" i="48"/>
  <c r="P10" i="39"/>
  <c r="P9" i="39"/>
  <c r="M8" i="39"/>
  <c r="D7" i="24"/>
  <c r="S6" i="66" l="1"/>
  <c r="Q6" i="66"/>
  <c r="O6" i="66"/>
  <c r="M6" i="66"/>
  <c r="K6" i="66"/>
  <c r="I6" i="66"/>
  <c r="G6" i="66"/>
  <c r="E6" i="66"/>
  <c r="R6" i="66"/>
  <c r="P6" i="66"/>
  <c r="N6" i="66"/>
  <c r="L6" i="66"/>
  <c r="J6" i="66"/>
  <c r="H6" i="66"/>
  <c r="F6" i="66"/>
  <c r="D6" i="66"/>
  <c r="V11" i="65"/>
  <c r="S8" i="65"/>
  <c r="S14" i="54"/>
  <c r="S13" i="54"/>
  <c r="S11" i="54"/>
  <c r="S10" i="54"/>
  <c r="S9" i="54"/>
  <c r="S8" i="54"/>
  <c r="V12" i="50"/>
  <c r="V11" i="50"/>
  <c r="V10" i="50"/>
  <c r="V9" i="50"/>
  <c r="V8" i="50"/>
  <c r="S8" i="50"/>
  <c r="AH9" i="49"/>
  <c r="AE14" i="49"/>
  <c r="S8" i="48"/>
  <c r="P8" i="48"/>
  <c r="S8" i="39"/>
  <c r="V13" i="65"/>
  <c r="V12" i="65"/>
  <c r="V14" i="54"/>
  <c r="V12" i="54"/>
  <c r="V11" i="54"/>
  <c r="V10" i="54"/>
  <c r="V9" i="54"/>
  <c r="V8" i="54"/>
  <c r="S12" i="54"/>
  <c r="P11" i="50"/>
  <c r="P9" i="50"/>
  <c r="V13" i="48"/>
  <c r="V12" i="48"/>
  <c r="V11" i="48"/>
  <c r="V10" i="48"/>
  <c r="V8" i="48"/>
  <c r="V13" i="39"/>
  <c r="V12" i="39"/>
  <c r="V11" i="39"/>
  <c r="V10" i="39"/>
  <c r="AB14" i="49"/>
  <c r="I14" i="65" l="1"/>
  <c r="I13" i="65"/>
  <c r="I12" i="65"/>
  <c r="I11" i="65"/>
  <c r="I10" i="65"/>
  <c r="I9" i="65"/>
  <c r="I8" i="65"/>
  <c r="H14" i="65"/>
  <c r="H13" i="65"/>
  <c r="H12" i="65"/>
  <c r="H11" i="65"/>
  <c r="H10" i="65"/>
  <c r="H9" i="65"/>
  <c r="H8" i="65"/>
  <c r="I14" i="54" l="1"/>
  <c r="I13" i="54"/>
  <c r="I12" i="54"/>
  <c r="I11" i="54"/>
  <c r="I10" i="54"/>
  <c r="I9" i="54"/>
  <c r="I8" i="54"/>
  <c r="I8" i="63" s="1"/>
  <c r="H9" i="54"/>
  <c r="H10" i="54"/>
  <c r="H11" i="54"/>
  <c r="H12" i="54"/>
  <c r="H13" i="54"/>
  <c r="H14" i="54"/>
  <c r="H8" i="54"/>
  <c r="V13" i="54"/>
  <c r="I14" i="51"/>
  <c r="I13" i="51"/>
  <c r="I12" i="51"/>
  <c r="I11" i="51"/>
  <c r="I10" i="51"/>
  <c r="I9" i="51"/>
  <c r="I8" i="51"/>
  <c r="H14" i="51"/>
  <c r="H13" i="51"/>
  <c r="H12" i="51"/>
  <c r="H11" i="51"/>
  <c r="H10" i="51"/>
  <c r="H9" i="51"/>
  <c r="H8" i="51"/>
  <c r="I14" i="50"/>
  <c r="I13" i="50"/>
  <c r="I12" i="50"/>
  <c r="I11" i="50"/>
  <c r="I10" i="50"/>
  <c r="I9" i="50"/>
  <c r="I8" i="50"/>
  <c r="H14" i="50"/>
  <c r="H13" i="50"/>
  <c r="H12" i="50"/>
  <c r="H11" i="50"/>
  <c r="H10" i="50"/>
  <c r="H9" i="50"/>
  <c r="H8" i="50"/>
  <c r="I14" i="49"/>
  <c r="I13" i="49"/>
  <c r="I12" i="49"/>
  <c r="I11" i="49"/>
  <c r="I10" i="49"/>
  <c r="I9" i="49"/>
  <c r="I8" i="49"/>
  <c r="H14" i="49"/>
  <c r="H13" i="49"/>
  <c r="H12" i="49"/>
  <c r="H11" i="49"/>
  <c r="H10" i="49"/>
  <c r="H9" i="49"/>
  <c r="H8" i="49"/>
  <c r="M14" i="49"/>
  <c r="I14" i="48"/>
  <c r="I13" i="48"/>
  <c r="I12" i="48"/>
  <c r="I11" i="48"/>
  <c r="I10" i="48"/>
  <c r="I9" i="48"/>
  <c r="I8" i="48"/>
  <c r="H14" i="48"/>
  <c r="H13" i="48"/>
  <c r="H12" i="48"/>
  <c r="H11" i="48"/>
  <c r="H10" i="48"/>
  <c r="H9" i="48"/>
  <c r="H8" i="48"/>
  <c r="I14" i="39" l="1"/>
  <c r="I13" i="39"/>
  <c r="I12" i="39"/>
  <c r="I11" i="39"/>
  <c r="I10" i="39"/>
  <c r="I9" i="39"/>
  <c r="I8" i="39"/>
  <c r="H14" i="39"/>
  <c r="H13" i="39"/>
  <c r="H12" i="39"/>
  <c r="H11" i="39"/>
  <c r="H10" i="39"/>
  <c r="H9" i="39"/>
  <c r="H8" i="39"/>
  <c r="S7" i="66" l="1"/>
  <c r="R7" i="66"/>
  <c r="Q7" i="66"/>
  <c r="P7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B7" i="66"/>
  <c r="R8" i="64"/>
  <c r="R9" i="64"/>
  <c r="R10" i="64"/>
  <c r="R11" i="64"/>
  <c r="R12" i="64"/>
  <c r="R13" i="64"/>
  <c r="S13" i="64" s="1"/>
  <c r="R14" i="64"/>
  <c r="Q14" i="64"/>
  <c r="Q13" i="64"/>
  <c r="Q12" i="64"/>
  <c r="Q11" i="64"/>
  <c r="Q10" i="64"/>
  <c r="Q9" i="64"/>
  <c r="Q8" i="64"/>
  <c r="I8" i="64"/>
  <c r="I9" i="64"/>
  <c r="I10" i="64"/>
  <c r="I11" i="64"/>
  <c r="I12" i="64"/>
  <c r="I13" i="64"/>
  <c r="I14" i="64"/>
  <c r="H14" i="64"/>
  <c r="H13" i="64"/>
  <c r="H12" i="64"/>
  <c r="H11" i="64"/>
  <c r="H10" i="64"/>
  <c r="H9" i="64"/>
  <c r="H8" i="64"/>
  <c r="R8" i="63"/>
  <c r="R9" i="63"/>
  <c r="S9" i="63" s="1"/>
  <c r="R10" i="63"/>
  <c r="R11" i="63"/>
  <c r="R12" i="63"/>
  <c r="R13" i="63"/>
  <c r="R14" i="63"/>
  <c r="Q14" i="63"/>
  <c r="Q13" i="63"/>
  <c r="Q12" i="63"/>
  <c r="Q11" i="63"/>
  <c r="Q10" i="63"/>
  <c r="Q9" i="63"/>
  <c r="Q8" i="63"/>
  <c r="I9" i="63"/>
  <c r="I10" i="63"/>
  <c r="I11" i="63"/>
  <c r="I12" i="63"/>
  <c r="I13" i="63"/>
  <c r="I14" i="63"/>
  <c r="H14" i="63"/>
  <c r="H13" i="63"/>
  <c r="H12" i="63"/>
  <c r="H11" i="63"/>
  <c r="H10" i="63"/>
  <c r="H9" i="63"/>
  <c r="H8" i="63"/>
  <c r="J8" i="63" s="1"/>
  <c r="V14" i="56"/>
  <c r="V13" i="56"/>
  <c r="V12" i="56"/>
  <c r="V11" i="56"/>
  <c r="V10" i="56"/>
  <c r="V9" i="56"/>
  <c r="V8" i="56"/>
  <c r="U7" i="56"/>
  <c r="T7" i="56"/>
  <c r="J14" i="56"/>
  <c r="J13" i="56"/>
  <c r="J12" i="56"/>
  <c r="J11" i="56"/>
  <c r="J10" i="56"/>
  <c r="J9" i="56"/>
  <c r="J8" i="56"/>
  <c r="I7" i="56"/>
  <c r="H7" i="56"/>
  <c r="S14" i="65"/>
  <c r="S13" i="65"/>
  <c r="S12" i="65"/>
  <c r="S11" i="65"/>
  <c r="S10" i="65"/>
  <c r="S9" i="65"/>
  <c r="R7" i="65"/>
  <c r="Q7" i="65"/>
  <c r="J14" i="65"/>
  <c r="J13" i="65"/>
  <c r="J12" i="65"/>
  <c r="J11" i="65"/>
  <c r="J10" i="65"/>
  <c r="J9" i="65"/>
  <c r="J8" i="65"/>
  <c r="I7" i="65"/>
  <c r="G10" i="45" s="1"/>
  <c r="H7" i="65"/>
  <c r="F10" i="45" s="1"/>
  <c r="R7" i="54"/>
  <c r="C13" i="25" s="1"/>
  <c r="Q7" i="54"/>
  <c r="J14" i="54"/>
  <c r="J13" i="54"/>
  <c r="J12" i="54"/>
  <c r="J11" i="54"/>
  <c r="J10" i="54"/>
  <c r="J9" i="54"/>
  <c r="J8" i="54"/>
  <c r="I7" i="54"/>
  <c r="H7" i="54"/>
  <c r="S14" i="51"/>
  <c r="S13" i="51"/>
  <c r="S12" i="51"/>
  <c r="S11" i="51"/>
  <c r="S10" i="51"/>
  <c r="S9" i="51"/>
  <c r="S8" i="51"/>
  <c r="R7" i="51"/>
  <c r="Q7" i="51"/>
  <c r="B12" i="40" s="1"/>
  <c r="J14" i="51"/>
  <c r="J13" i="51"/>
  <c r="J12" i="51"/>
  <c r="J11" i="51"/>
  <c r="J10" i="51"/>
  <c r="J9" i="51"/>
  <c r="J8" i="51"/>
  <c r="I7" i="51"/>
  <c r="C9" i="40" s="1"/>
  <c r="H7" i="51"/>
  <c r="B9" i="40" s="1"/>
  <c r="S14" i="50"/>
  <c r="S13" i="50"/>
  <c r="S12" i="50"/>
  <c r="S11" i="50"/>
  <c r="S10" i="50"/>
  <c r="S9" i="50"/>
  <c r="R7" i="50"/>
  <c r="C11" i="43" s="1"/>
  <c r="Q7" i="50"/>
  <c r="J14" i="50"/>
  <c r="J12" i="50"/>
  <c r="J10" i="50"/>
  <c r="I7" i="50"/>
  <c r="C8" i="43" s="1"/>
  <c r="H7" i="50"/>
  <c r="B8" i="43" s="1"/>
  <c r="S14" i="49"/>
  <c r="S13" i="49"/>
  <c r="S12" i="49"/>
  <c r="S11" i="49"/>
  <c r="S10" i="49"/>
  <c r="S9" i="49"/>
  <c r="S8" i="49"/>
  <c r="R7" i="49"/>
  <c r="C10" i="24" s="1"/>
  <c r="Q7" i="49"/>
  <c r="B10" i="24" s="1"/>
  <c r="J14" i="49"/>
  <c r="J9" i="49"/>
  <c r="I7" i="49"/>
  <c r="C7" i="24" s="1"/>
  <c r="H7" i="49"/>
  <c r="B7" i="24" s="1"/>
  <c r="S14" i="48"/>
  <c r="S13" i="48"/>
  <c r="S12" i="48"/>
  <c r="S11" i="48"/>
  <c r="S10" i="48"/>
  <c r="S9" i="48"/>
  <c r="R7" i="48"/>
  <c r="C10" i="42" s="1"/>
  <c r="Q7" i="48"/>
  <c r="J14" i="48"/>
  <c r="J13" i="48"/>
  <c r="J12" i="48"/>
  <c r="J11" i="48"/>
  <c r="J10" i="48"/>
  <c r="J9" i="48"/>
  <c r="J8" i="48"/>
  <c r="I7" i="48"/>
  <c r="C7" i="42" s="1"/>
  <c r="H7" i="48"/>
  <c r="B7" i="42" s="1"/>
  <c r="S14" i="39"/>
  <c r="S13" i="39"/>
  <c r="S12" i="39"/>
  <c r="S11" i="39"/>
  <c r="S10" i="39"/>
  <c r="S9" i="39"/>
  <c r="R7" i="39"/>
  <c r="C11" i="23" s="1"/>
  <c r="Q7" i="39"/>
  <c r="J14" i="39"/>
  <c r="J13" i="39"/>
  <c r="J12" i="39"/>
  <c r="J11" i="39"/>
  <c r="J10" i="39"/>
  <c r="J9" i="39"/>
  <c r="J8" i="39"/>
  <c r="I7" i="39"/>
  <c r="C8" i="23" s="1"/>
  <c r="H7" i="39"/>
  <c r="B8" i="23" s="1"/>
  <c r="AK14" i="56"/>
  <c r="AK13" i="56"/>
  <c r="AK12" i="56"/>
  <c r="AK11" i="56"/>
  <c r="AK10" i="56"/>
  <c r="AK9" i="56"/>
  <c r="AK8" i="56"/>
  <c r="AH14" i="56"/>
  <c r="AH13" i="56"/>
  <c r="AH12" i="56"/>
  <c r="AH11" i="56"/>
  <c r="AH10" i="56"/>
  <c r="AH9" i="56"/>
  <c r="AH8" i="56"/>
  <c r="AE14" i="56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S14" i="56"/>
  <c r="S13" i="56"/>
  <c r="S12" i="56"/>
  <c r="S11" i="56"/>
  <c r="S10" i="56"/>
  <c r="S9" i="56"/>
  <c r="S8" i="56"/>
  <c r="M14" i="56"/>
  <c r="M13" i="56"/>
  <c r="M12" i="56"/>
  <c r="M11" i="56"/>
  <c r="M10" i="56"/>
  <c r="M9" i="56"/>
  <c r="M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S12" i="64" l="1"/>
  <c r="S8" i="63"/>
  <c r="S7" i="48"/>
  <c r="S7" i="39"/>
  <c r="S7" i="50"/>
  <c r="S10" i="63"/>
  <c r="S7" i="54"/>
  <c r="D13" i="25" s="1"/>
  <c r="S11" i="64"/>
  <c r="J14" i="63"/>
  <c r="J10" i="63"/>
  <c r="S10" i="64"/>
  <c r="S8" i="64"/>
  <c r="G13" i="45"/>
  <c r="S7" i="65"/>
  <c r="S14" i="64"/>
  <c r="S11" i="63"/>
  <c r="S13" i="63"/>
  <c r="J9" i="64"/>
  <c r="J11" i="64"/>
  <c r="F13" i="45"/>
  <c r="B11" i="43"/>
  <c r="D11" i="43" s="1"/>
  <c r="B10" i="42"/>
  <c r="D10" i="42" s="1"/>
  <c r="B11" i="23"/>
  <c r="D11" i="23" s="1"/>
  <c r="S14" i="63"/>
  <c r="J12" i="64"/>
  <c r="J13" i="63"/>
  <c r="S9" i="64"/>
  <c r="R7" i="63"/>
  <c r="S12" i="63"/>
  <c r="J9" i="63"/>
  <c r="J12" i="63"/>
  <c r="R7" i="64"/>
  <c r="C12" i="40"/>
  <c r="D12" i="40" s="1"/>
  <c r="S7" i="51"/>
  <c r="J13" i="64"/>
  <c r="V7" i="56"/>
  <c r="J8" i="64"/>
  <c r="J10" i="64"/>
  <c r="J11" i="63"/>
  <c r="Q7" i="64"/>
  <c r="B13" i="45" s="1"/>
  <c r="J7" i="65"/>
  <c r="H7" i="64"/>
  <c r="B10" i="45" s="1"/>
  <c r="J7" i="56"/>
  <c r="J14" i="64"/>
  <c r="B13" i="25"/>
  <c r="E13" i="25" s="1"/>
  <c r="I7" i="63"/>
  <c r="G10" i="25" s="1"/>
  <c r="C10" i="25"/>
  <c r="B10" i="25"/>
  <c r="J7" i="51"/>
  <c r="D10" i="24"/>
  <c r="D9" i="40"/>
  <c r="E7" i="24"/>
  <c r="J7" i="48"/>
  <c r="D8" i="23"/>
  <c r="I7" i="64"/>
  <c r="Q7" i="63"/>
  <c r="H7" i="63"/>
  <c r="J7" i="54"/>
  <c r="E9" i="40"/>
  <c r="E8" i="43"/>
  <c r="D8" i="43"/>
  <c r="J7" i="50"/>
  <c r="D7" i="42"/>
  <c r="E7" i="42"/>
  <c r="E8" i="23"/>
  <c r="J7" i="39"/>
  <c r="AJ7" i="56"/>
  <c r="AI7" i="56"/>
  <c r="AG7" i="56"/>
  <c r="AF7" i="56"/>
  <c r="AD7" i="56"/>
  <c r="AC7" i="56"/>
  <c r="AA7" i="56"/>
  <c r="X7" i="56"/>
  <c r="W7" i="56"/>
  <c r="R7" i="56"/>
  <c r="Q7" i="56"/>
  <c r="O7" i="56"/>
  <c r="P7" i="56" s="1"/>
  <c r="N7" i="56"/>
  <c r="L7" i="56"/>
  <c r="K7" i="56"/>
  <c r="F7" i="56"/>
  <c r="E7" i="56"/>
  <c r="C7" i="56"/>
  <c r="B7" i="56"/>
  <c r="Z7" i="56"/>
  <c r="E10" i="25" l="1"/>
  <c r="G13" i="25"/>
  <c r="S7" i="63"/>
  <c r="H13" i="25" s="1"/>
  <c r="C13" i="45"/>
  <c r="S7" i="64"/>
  <c r="AK7" i="56"/>
  <c r="D10" i="25"/>
  <c r="J7" i="64"/>
  <c r="C10" i="45"/>
  <c r="D10" i="45" s="1"/>
  <c r="J7" i="63"/>
  <c r="M7" i="56"/>
  <c r="F13" i="25"/>
  <c r="F10" i="25"/>
  <c r="Y7" i="56"/>
  <c r="G7" i="56"/>
  <c r="AH7" i="56"/>
  <c r="AB7" i="56"/>
  <c r="AE7" i="56"/>
  <c r="D7" i="56"/>
  <c r="S7" i="56"/>
  <c r="AE8" i="65"/>
  <c r="AE9" i="65"/>
  <c r="AE10" i="65"/>
  <c r="AE11" i="65"/>
  <c r="AE12" i="65"/>
  <c r="AE13" i="65"/>
  <c r="AE14" i="65"/>
  <c r="P10" i="50"/>
  <c r="AH14" i="49"/>
  <c r="E13" i="45" l="1"/>
  <c r="E10" i="45"/>
  <c r="I13" i="25"/>
  <c r="I13" i="45"/>
  <c r="I10" i="25"/>
  <c r="H10" i="25"/>
  <c r="I10" i="45"/>
  <c r="H10" i="45"/>
  <c r="V10" i="51"/>
  <c r="P12" i="50"/>
  <c r="P13" i="50"/>
  <c r="V14" i="39"/>
  <c r="V8" i="39"/>
  <c r="M8" i="50" l="1"/>
  <c r="D8" i="50"/>
  <c r="Y10" i="50"/>
  <c r="M14" i="50"/>
  <c r="M12" i="50"/>
  <c r="M10" i="50"/>
  <c r="M9" i="50"/>
  <c r="G10" i="50"/>
  <c r="G9" i="50"/>
  <c r="G8" i="50"/>
  <c r="D10" i="50"/>
  <c r="C8" i="64"/>
  <c r="C9" i="64"/>
  <c r="C10" i="64"/>
  <c r="C11" i="64"/>
  <c r="C12" i="64"/>
  <c r="C13" i="64"/>
  <c r="C14" i="64"/>
  <c r="AH14" i="50"/>
  <c r="AH13" i="50"/>
  <c r="AH12" i="50"/>
  <c r="AH11" i="50"/>
  <c r="AH10" i="50"/>
  <c r="AH9" i="50"/>
  <c r="AH8" i="50"/>
  <c r="AE14" i="50"/>
  <c r="AE13" i="50"/>
  <c r="AE12" i="50"/>
  <c r="AE11" i="50"/>
  <c r="AE10" i="50"/>
  <c r="AE9" i="50"/>
  <c r="AB14" i="50"/>
  <c r="AB13" i="50"/>
  <c r="AB12" i="50"/>
  <c r="AB11" i="50"/>
  <c r="AB10" i="50"/>
  <c r="AB9" i="50"/>
  <c r="Y14" i="50"/>
  <c r="Y13" i="50"/>
  <c r="Y12" i="50"/>
  <c r="Y11" i="50"/>
  <c r="Y9" i="50"/>
  <c r="Y8" i="50"/>
  <c r="G14" i="50"/>
  <c r="G13" i="50"/>
  <c r="G12" i="50"/>
  <c r="G11" i="50"/>
  <c r="D14" i="50"/>
  <c r="D13" i="50"/>
  <c r="D12" i="50"/>
  <c r="D11" i="50"/>
  <c r="D9" i="50"/>
  <c r="Y14" i="49" l="1"/>
  <c r="V14" i="49"/>
  <c r="P14" i="49"/>
  <c r="G14" i="49"/>
  <c r="D14" i="49"/>
  <c r="V13" i="49"/>
  <c r="P13" i="49"/>
  <c r="V12" i="49"/>
  <c r="P12" i="49"/>
  <c r="M12" i="49"/>
  <c r="V11" i="49"/>
  <c r="P11" i="49"/>
  <c r="M11" i="49"/>
  <c r="V10" i="49"/>
  <c r="P10" i="49"/>
  <c r="Y9" i="49"/>
  <c r="V9" i="49"/>
  <c r="P9" i="49"/>
  <c r="D9" i="49"/>
  <c r="V8" i="49"/>
  <c r="P8" i="49"/>
  <c r="M8" i="49"/>
  <c r="AG7" i="49"/>
  <c r="AF7" i="49"/>
  <c r="AD7" i="49"/>
  <c r="AC7" i="49"/>
  <c r="Z7" i="49"/>
  <c r="X7" i="49"/>
  <c r="W7" i="49"/>
  <c r="U7" i="49"/>
  <c r="T7" i="49"/>
  <c r="O7" i="49"/>
  <c r="N7" i="49"/>
  <c r="L7" i="49"/>
  <c r="K7" i="49"/>
  <c r="F7" i="49"/>
  <c r="E7" i="49"/>
  <c r="D6" i="24" s="1"/>
  <c r="B7" i="49"/>
  <c r="D19" i="24" l="1"/>
  <c r="D12" i="24"/>
  <c r="D18" i="24"/>
  <c r="V7" i="49"/>
  <c r="AA7" i="49"/>
  <c r="D17" i="24" s="1"/>
  <c r="C7" i="49"/>
  <c r="D5" i="24" s="1"/>
  <c r="AA14" i="64" l="1"/>
  <c r="AA8" i="64"/>
  <c r="AG8" i="64"/>
  <c r="AG9" i="64"/>
  <c r="AG10" i="64"/>
  <c r="AG11" i="64"/>
  <c r="AG12" i="64"/>
  <c r="AG13" i="64"/>
  <c r="AG14" i="64"/>
  <c r="AF9" i="64"/>
  <c r="AF10" i="64"/>
  <c r="AF11" i="64"/>
  <c r="AF12" i="64"/>
  <c r="AF13" i="64"/>
  <c r="AF14" i="64"/>
  <c r="AF8" i="64"/>
  <c r="AD8" i="64"/>
  <c r="AD9" i="64"/>
  <c r="AD10" i="64"/>
  <c r="AD11" i="64"/>
  <c r="AD12" i="64"/>
  <c r="AD13" i="64"/>
  <c r="AD14" i="64"/>
  <c r="AC9" i="64"/>
  <c r="AC10" i="64"/>
  <c r="AC11" i="64"/>
  <c r="AC12" i="64"/>
  <c r="AC13" i="64"/>
  <c r="AC14" i="64"/>
  <c r="AC8" i="64"/>
  <c r="AA9" i="64"/>
  <c r="AA10" i="64"/>
  <c r="AA11" i="64"/>
  <c r="AA12" i="64"/>
  <c r="AA13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8" i="64"/>
  <c r="U9" i="64"/>
  <c r="U10" i="64"/>
  <c r="U11" i="64"/>
  <c r="U12" i="64"/>
  <c r="U13" i="64"/>
  <c r="V13" i="64" s="1"/>
  <c r="U14" i="64"/>
  <c r="T9" i="64"/>
  <c r="T10" i="64"/>
  <c r="T11" i="64"/>
  <c r="T12" i="64"/>
  <c r="T13" i="64"/>
  <c r="T14" i="64"/>
  <c r="T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AB14" i="48"/>
  <c r="AB13" i="48"/>
  <c r="AB12" i="48"/>
  <c r="AB11" i="48"/>
  <c r="AB10" i="48"/>
  <c r="AB9" i="48"/>
  <c r="AB8" i="48"/>
  <c r="AB14" i="39"/>
  <c r="AB13" i="39"/>
  <c r="AB12" i="39"/>
  <c r="AB11" i="39"/>
  <c r="AB10" i="39"/>
  <c r="AB9" i="39"/>
  <c r="AB8" i="39"/>
  <c r="V12" i="64" l="1"/>
  <c r="V10" i="64"/>
  <c r="V9" i="64"/>
  <c r="D8" i="48"/>
  <c r="D9" i="48"/>
  <c r="D10" i="48"/>
  <c r="D11" i="48"/>
  <c r="D12" i="48"/>
  <c r="D13" i="48"/>
  <c r="D14" i="48"/>
  <c r="AG8" i="63" l="1"/>
  <c r="AG9" i="63"/>
  <c r="AG10" i="63"/>
  <c r="AG11" i="63"/>
  <c r="AG12" i="63"/>
  <c r="AG13" i="63"/>
  <c r="AG14" i="63"/>
  <c r="AF9" i="63"/>
  <c r="AF10" i="63"/>
  <c r="AF11" i="63"/>
  <c r="AF12" i="63"/>
  <c r="AF13" i="63"/>
  <c r="AF14" i="63"/>
  <c r="AF8" i="63"/>
  <c r="AD8" i="63"/>
  <c r="AD9" i="63"/>
  <c r="AD10" i="63"/>
  <c r="AD11" i="63"/>
  <c r="AD12" i="63"/>
  <c r="AD13" i="63"/>
  <c r="AD14" i="63"/>
  <c r="AC9" i="63"/>
  <c r="AC10" i="63"/>
  <c r="AC11" i="63"/>
  <c r="AC12" i="63"/>
  <c r="AC13" i="63"/>
  <c r="AC14" i="63"/>
  <c r="AC8" i="63"/>
  <c r="AA8" i="63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H14" i="65"/>
  <c r="AB14" i="65"/>
  <c r="Y14" i="65"/>
  <c r="V14" i="65"/>
  <c r="P14" i="65"/>
  <c r="M14" i="65"/>
  <c r="G14" i="65"/>
  <c r="AH13" i="65"/>
  <c r="AB13" i="65"/>
  <c r="Y13" i="65"/>
  <c r="M13" i="65"/>
  <c r="G13" i="65"/>
  <c r="AH12" i="65"/>
  <c r="AB12" i="65"/>
  <c r="Y12" i="65"/>
  <c r="M12" i="65"/>
  <c r="G12" i="65"/>
  <c r="AH11" i="65"/>
  <c r="AB11" i="65"/>
  <c r="Y11" i="65"/>
  <c r="M11" i="65"/>
  <c r="G11" i="65"/>
  <c r="AH10" i="65"/>
  <c r="AB10" i="65"/>
  <c r="Y10" i="65"/>
  <c r="V10" i="65"/>
  <c r="M10" i="65"/>
  <c r="G10" i="65"/>
  <c r="AH9" i="65"/>
  <c r="AB9" i="65"/>
  <c r="Y9" i="65"/>
  <c r="V9" i="65"/>
  <c r="M9" i="65"/>
  <c r="G9" i="65"/>
  <c r="AH8" i="65"/>
  <c r="AB8" i="65"/>
  <c r="Y8" i="65"/>
  <c r="V8" i="65"/>
  <c r="M8" i="65"/>
  <c r="G8" i="65"/>
  <c r="AG7" i="65"/>
  <c r="AF7" i="65"/>
  <c r="F22" i="45" s="1"/>
  <c r="AD7" i="65"/>
  <c r="AC7" i="65"/>
  <c r="F21" i="45" s="1"/>
  <c r="AA7" i="65"/>
  <c r="G20" i="45" s="1"/>
  <c r="Z7" i="65"/>
  <c r="X7" i="65"/>
  <c r="W7" i="65"/>
  <c r="F15" i="45" s="1"/>
  <c r="U7" i="65"/>
  <c r="T7" i="65"/>
  <c r="F14" i="45" s="1"/>
  <c r="O7" i="65"/>
  <c r="N7" i="65"/>
  <c r="L7" i="65"/>
  <c r="K7" i="65"/>
  <c r="F11" i="45" s="1"/>
  <c r="F7" i="65"/>
  <c r="G9" i="45" s="1"/>
  <c r="E7" i="65"/>
  <c r="F9" i="45" s="1"/>
  <c r="C7" i="65"/>
  <c r="G8" i="45" s="1"/>
  <c r="AH14" i="64"/>
  <c r="AE14" i="64"/>
  <c r="AB14" i="64"/>
  <c r="Y14" i="64"/>
  <c r="V14" i="64"/>
  <c r="P14" i="64"/>
  <c r="M14" i="64"/>
  <c r="G14" i="64"/>
  <c r="AH13" i="64"/>
  <c r="AE13" i="64"/>
  <c r="AB13" i="64"/>
  <c r="Y13" i="64"/>
  <c r="M13" i="64"/>
  <c r="G13" i="64"/>
  <c r="AH12" i="64"/>
  <c r="AE12" i="64"/>
  <c r="AB12" i="64"/>
  <c r="Y12" i="64"/>
  <c r="M12" i="64"/>
  <c r="G12" i="64"/>
  <c r="AH11" i="64"/>
  <c r="AE11" i="64"/>
  <c r="AB11" i="64"/>
  <c r="Y11" i="64"/>
  <c r="V11" i="64"/>
  <c r="M11" i="64"/>
  <c r="G11" i="64"/>
  <c r="AH10" i="64"/>
  <c r="AE10" i="64"/>
  <c r="AB10" i="64"/>
  <c r="Y10" i="64"/>
  <c r="P10" i="64"/>
  <c r="M10" i="64"/>
  <c r="G10" i="64"/>
  <c r="AH9" i="64"/>
  <c r="AE9" i="64"/>
  <c r="AB9" i="64"/>
  <c r="Y9" i="64"/>
  <c r="M9" i="64"/>
  <c r="G9" i="64"/>
  <c r="AH8" i="64"/>
  <c r="AE8" i="64"/>
  <c r="AB8" i="64"/>
  <c r="Y8" i="64"/>
  <c r="V8" i="64"/>
  <c r="M8" i="64"/>
  <c r="G8" i="64"/>
  <c r="AG7" i="64"/>
  <c r="AF7" i="64"/>
  <c r="B22" i="45" s="1"/>
  <c r="AD7" i="64"/>
  <c r="C21" i="45" s="1"/>
  <c r="AC7" i="64"/>
  <c r="AA7" i="64"/>
  <c r="Z7" i="64"/>
  <c r="B20" i="45" s="1"/>
  <c r="X7" i="64"/>
  <c r="C15" i="45" s="1"/>
  <c r="W7" i="64"/>
  <c r="B15" i="45" s="1"/>
  <c r="U7" i="64"/>
  <c r="T7" i="64"/>
  <c r="B14" i="45" s="1"/>
  <c r="O7" i="64"/>
  <c r="N7" i="64"/>
  <c r="B12" i="45" s="1"/>
  <c r="L7" i="64"/>
  <c r="C11" i="45" s="1"/>
  <c r="K7" i="64"/>
  <c r="B11" i="45" s="1"/>
  <c r="F7" i="64"/>
  <c r="E7" i="64"/>
  <c r="B9" i="45" s="1"/>
  <c r="C7" i="64"/>
  <c r="C8" i="45" s="1"/>
  <c r="AB14" i="51"/>
  <c r="AB13" i="51"/>
  <c r="AB12" i="51"/>
  <c r="AB11" i="51"/>
  <c r="AB10" i="51"/>
  <c r="AB9" i="51"/>
  <c r="AB8" i="51"/>
  <c r="D14" i="51"/>
  <c r="D13" i="51"/>
  <c r="D12" i="51"/>
  <c r="D11" i="51"/>
  <c r="D10" i="51"/>
  <c r="D9" i="51"/>
  <c r="D8" i="51"/>
  <c r="F12" i="45" l="1"/>
  <c r="H12" i="45"/>
  <c r="V13" i="63"/>
  <c r="V9" i="63"/>
  <c r="AH11" i="63"/>
  <c r="M14" i="63"/>
  <c r="V8" i="63"/>
  <c r="G12" i="63"/>
  <c r="AH9" i="63"/>
  <c r="G14" i="63"/>
  <c r="D13" i="63"/>
  <c r="D9" i="63"/>
  <c r="AE7" i="65"/>
  <c r="AE13" i="63"/>
  <c r="AE8" i="63"/>
  <c r="M8" i="63"/>
  <c r="AE10" i="63"/>
  <c r="AE14" i="63"/>
  <c r="Y8" i="63"/>
  <c r="G11" i="63"/>
  <c r="AH10" i="63"/>
  <c r="D11" i="63"/>
  <c r="D14" i="63"/>
  <c r="D10" i="63"/>
  <c r="Y14" i="63"/>
  <c r="AB12" i="63"/>
  <c r="M11" i="63"/>
  <c r="AH8" i="63"/>
  <c r="AH12" i="63"/>
  <c r="Y7" i="65"/>
  <c r="AE9" i="63"/>
  <c r="AB11" i="63"/>
  <c r="AA7" i="63"/>
  <c r="G20" i="25" s="1"/>
  <c r="AB14" i="63"/>
  <c r="U7" i="63"/>
  <c r="P9" i="63"/>
  <c r="B7" i="63"/>
  <c r="F8" i="25" s="1"/>
  <c r="AB7" i="65"/>
  <c r="AE7" i="64"/>
  <c r="G21" i="45"/>
  <c r="AH7" i="65"/>
  <c r="M7" i="65"/>
  <c r="AH7" i="64"/>
  <c r="AB7" i="64"/>
  <c r="Y7" i="64"/>
  <c r="M7" i="64"/>
  <c r="G7" i="64"/>
  <c r="H9" i="45"/>
  <c r="I9" i="45"/>
  <c r="P7" i="64"/>
  <c r="B21" i="45"/>
  <c r="C20" i="45"/>
  <c r="G22" i="45"/>
  <c r="M10" i="63"/>
  <c r="V14" i="63"/>
  <c r="AB10" i="63"/>
  <c r="AB8" i="63"/>
  <c r="G7" i="65"/>
  <c r="G11" i="45"/>
  <c r="AB9" i="63"/>
  <c r="C22" i="45"/>
  <c r="G12" i="45"/>
  <c r="G10" i="63"/>
  <c r="Y10" i="63"/>
  <c r="C9" i="45"/>
  <c r="G14" i="45"/>
  <c r="G15" i="45"/>
  <c r="P10" i="63"/>
  <c r="V10" i="63"/>
  <c r="C12" i="45"/>
  <c r="F20" i="45"/>
  <c r="H20" i="45" s="1"/>
  <c r="E7" i="63"/>
  <c r="F9" i="25" s="1"/>
  <c r="C14" i="45"/>
  <c r="AG7" i="63"/>
  <c r="G22" i="25" s="1"/>
  <c r="AB13" i="63"/>
  <c r="AF7" i="63"/>
  <c r="F22" i="25" s="1"/>
  <c r="AC7" i="63"/>
  <c r="AE11" i="63"/>
  <c r="AE12" i="63"/>
  <c r="Y11" i="63"/>
  <c r="T7" i="63"/>
  <c r="F14" i="25" s="1"/>
  <c r="V11" i="63"/>
  <c r="AD7" i="63"/>
  <c r="G21" i="25" s="1"/>
  <c r="O7" i="63"/>
  <c r="G12" i="25" s="1"/>
  <c r="L7" i="63"/>
  <c r="G11" i="25" s="1"/>
  <c r="G9" i="63"/>
  <c r="G8" i="63"/>
  <c r="C7" i="63"/>
  <c r="G8" i="25" s="1"/>
  <c r="D12" i="63"/>
  <c r="Y12" i="63"/>
  <c r="Y13" i="63"/>
  <c r="Y9" i="63"/>
  <c r="X7" i="63"/>
  <c r="G15" i="25" s="1"/>
  <c r="AH14" i="63"/>
  <c r="AH13" i="63"/>
  <c r="Z7" i="63"/>
  <c r="F20" i="25" s="1"/>
  <c r="W7" i="63"/>
  <c r="F15" i="25" s="1"/>
  <c r="V12" i="63"/>
  <c r="N7" i="63"/>
  <c r="M9" i="63"/>
  <c r="M13" i="63"/>
  <c r="M12" i="63"/>
  <c r="K7" i="63"/>
  <c r="F11" i="25" s="1"/>
  <c r="F7" i="63"/>
  <c r="G9" i="25" s="1"/>
  <c r="G13" i="63"/>
  <c r="D8" i="63"/>
  <c r="G14" i="25" l="1"/>
  <c r="V7" i="63"/>
  <c r="H14" i="25" s="1"/>
  <c r="I20" i="45"/>
  <c r="AE7" i="63"/>
  <c r="AB7" i="63"/>
  <c r="F21" i="25"/>
  <c r="D7" i="63"/>
  <c r="D20" i="45"/>
  <c r="E20" i="45"/>
  <c r="AH7" i="63"/>
  <c r="P7" i="63"/>
  <c r="F12" i="25"/>
  <c r="Y7" i="63"/>
  <c r="M7" i="63"/>
  <c r="G7" i="63"/>
  <c r="D14" i="39" l="1"/>
  <c r="D13" i="39"/>
  <c r="D12" i="39"/>
  <c r="D11" i="39"/>
  <c r="D10" i="39"/>
  <c r="D9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V9" i="39" l="1"/>
  <c r="Y9" i="39"/>
  <c r="AH10" i="48" l="1"/>
  <c r="M14" i="51" l="1"/>
  <c r="M13" i="51"/>
  <c r="M12" i="51"/>
  <c r="M11" i="51"/>
  <c r="M10" i="51"/>
  <c r="M9" i="51"/>
  <c r="M8" i="51"/>
  <c r="P13" i="51"/>
  <c r="P13" i="39"/>
  <c r="P11" i="48"/>
  <c r="P10" i="48"/>
  <c r="M9" i="39"/>
  <c r="M10" i="39"/>
  <c r="M11" i="39"/>
  <c r="M12" i="39"/>
  <c r="M13" i="39"/>
  <c r="M14" i="39"/>
  <c r="M13" i="48"/>
  <c r="M12" i="48"/>
  <c r="M11" i="48"/>
  <c r="M9" i="48"/>
  <c r="P10" i="54"/>
  <c r="P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M10" i="48" l="1"/>
  <c r="V14" i="48" l="1"/>
  <c r="V9" i="48"/>
  <c r="P9" i="48"/>
  <c r="V14" i="50" l="1"/>
  <c r="V13" i="50"/>
  <c r="V14" i="51" l="1"/>
  <c r="V13" i="51"/>
  <c r="V12" i="51"/>
  <c r="V11" i="51"/>
  <c r="V9" i="51"/>
  <c r="V8" i="51"/>
  <c r="AH14" i="54" l="1"/>
  <c r="AH13" i="54"/>
  <c r="AH12" i="54"/>
  <c r="AH11" i="54"/>
  <c r="AH10" i="54"/>
  <c r="AH9" i="54"/>
  <c r="AH8" i="54"/>
  <c r="AE14" i="54"/>
  <c r="AE13" i="54"/>
  <c r="AE12" i="54"/>
  <c r="AE11" i="54"/>
  <c r="AE10" i="54"/>
  <c r="AE9" i="54"/>
  <c r="AE8" i="54"/>
  <c r="AB14" i="54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M14" i="54"/>
  <c r="M13" i="54"/>
  <c r="M12" i="54"/>
  <c r="M11" i="54"/>
  <c r="M10" i="54"/>
  <c r="M9" i="54"/>
  <c r="M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H14" i="51"/>
  <c r="AH13" i="51"/>
  <c r="AH12" i="51"/>
  <c r="AH11" i="51"/>
  <c r="AH10" i="51"/>
  <c r="AH9" i="51"/>
  <c r="AH8" i="51"/>
  <c r="AE14" i="51"/>
  <c r="AE13" i="51"/>
  <c r="AE12" i="51"/>
  <c r="AE11" i="51"/>
  <c r="AE10" i="51"/>
  <c r="AE9" i="51"/>
  <c r="AE8" i="51"/>
  <c r="Y14" i="51"/>
  <c r="Y13" i="51"/>
  <c r="Y12" i="51"/>
  <c r="Y11" i="51"/>
  <c r="Y10" i="51"/>
  <c r="Y9" i="51"/>
  <c r="Y8" i="51"/>
  <c r="G8" i="51"/>
  <c r="G9" i="51"/>
  <c r="G10" i="51"/>
  <c r="G11" i="51"/>
  <c r="G12" i="51"/>
  <c r="G13" i="51"/>
  <c r="G14" i="51"/>
  <c r="AG7" i="54" l="1"/>
  <c r="C22" i="25" s="1"/>
  <c r="AF7" i="54"/>
  <c r="AD7" i="54"/>
  <c r="C21" i="25" s="1"/>
  <c r="AC7" i="54"/>
  <c r="B21" i="25" s="1"/>
  <c r="AA7" i="54"/>
  <c r="C20" i="25" s="1"/>
  <c r="Z7" i="54"/>
  <c r="B20" i="25" s="1"/>
  <c r="X7" i="54"/>
  <c r="C15" i="25" s="1"/>
  <c r="W7" i="54"/>
  <c r="B15" i="25" s="1"/>
  <c r="U7" i="54"/>
  <c r="T7" i="54"/>
  <c r="O7" i="54"/>
  <c r="N7" i="54"/>
  <c r="B12" i="25" s="1"/>
  <c r="L7" i="54"/>
  <c r="C11" i="25" s="1"/>
  <c r="K7" i="54"/>
  <c r="B11" i="25" s="1"/>
  <c r="F7" i="54"/>
  <c r="E7" i="54"/>
  <c r="B9" i="25" s="1"/>
  <c r="C7" i="54"/>
  <c r="C8" i="25" s="1"/>
  <c r="B7" i="54"/>
  <c r="B8" i="25" s="1"/>
  <c r="AG7" i="51"/>
  <c r="C21" i="40" s="1"/>
  <c r="AF7" i="51"/>
  <c r="AD7" i="51"/>
  <c r="C20" i="40" s="1"/>
  <c r="AC7" i="51"/>
  <c r="B20" i="40" s="1"/>
  <c r="AA7" i="51"/>
  <c r="C19" i="40" s="1"/>
  <c r="Z7" i="51"/>
  <c r="B19" i="40" s="1"/>
  <c r="X7" i="51"/>
  <c r="W7" i="51"/>
  <c r="B14" i="40" s="1"/>
  <c r="U7" i="51"/>
  <c r="T7" i="51"/>
  <c r="O7" i="51"/>
  <c r="N7" i="51"/>
  <c r="L7" i="51"/>
  <c r="C10" i="40" s="1"/>
  <c r="K7" i="51"/>
  <c r="F7" i="51"/>
  <c r="E7" i="51"/>
  <c r="B8" i="40" s="1"/>
  <c r="C7" i="51"/>
  <c r="C7" i="40" s="1"/>
  <c r="B7" i="51"/>
  <c r="B7" i="40" s="1"/>
  <c r="B11" i="40" l="1"/>
  <c r="D11" i="40"/>
  <c r="V7" i="54"/>
  <c r="D14" i="25" s="1"/>
  <c r="B14" i="25"/>
  <c r="D19" i="40"/>
  <c r="E19" i="40"/>
  <c r="E7" i="40"/>
  <c r="D7" i="40"/>
  <c r="D20" i="25"/>
  <c r="E20" i="25"/>
  <c r="E8" i="25"/>
  <c r="D8" i="25"/>
  <c r="I20" i="25"/>
  <c r="H20" i="25"/>
  <c r="K7" i="62"/>
  <c r="D20" i="59" s="1"/>
  <c r="B20" i="59" s="1"/>
  <c r="C13" i="40"/>
  <c r="V7" i="51"/>
  <c r="AH7" i="51"/>
  <c r="M7" i="51"/>
  <c r="D7" i="51"/>
  <c r="AB7" i="51"/>
  <c r="I12" i="25"/>
  <c r="D7" i="54"/>
  <c r="M7" i="54"/>
  <c r="AB7" i="54"/>
  <c r="AH7" i="54"/>
  <c r="D21" i="25"/>
  <c r="E21" i="25"/>
  <c r="B10" i="40"/>
  <c r="D10" i="40" s="1"/>
  <c r="B13" i="40"/>
  <c r="B21" i="40"/>
  <c r="E21" i="40" s="1"/>
  <c r="D11" i="25"/>
  <c r="B22" i="25"/>
  <c r="D22" i="25" s="1"/>
  <c r="C14" i="25"/>
  <c r="G7" i="51"/>
  <c r="Y7" i="51"/>
  <c r="AE7" i="51"/>
  <c r="C14" i="40"/>
  <c r="D14" i="40" s="1"/>
  <c r="C11" i="40"/>
  <c r="E11" i="40" s="1"/>
  <c r="C8" i="40"/>
  <c r="D8" i="40" s="1"/>
  <c r="G7" i="54"/>
  <c r="Y7" i="54"/>
  <c r="AE7" i="54"/>
  <c r="D15" i="25"/>
  <c r="C12" i="25"/>
  <c r="C9" i="25"/>
  <c r="H15" i="45"/>
  <c r="H22" i="45"/>
  <c r="I21" i="45"/>
  <c r="I14" i="45"/>
  <c r="I11" i="45"/>
  <c r="D11" i="45"/>
  <c r="E15" i="45"/>
  <c r="E9" i="45"/>
  <c r="H11" i="45"/>
  <c r="H22" i="25"/>
  <c r="I21" i="25"/>
  <c r="I15" i="25"/>
  <c r="I14" i="25"/>
  <c r="I11" i="25"/>
  <c r="E20" i="40"/>
  <c r="D20" i="40"/>
  <c r="AG7" i="50"/>
  <c r="AF7" i="50"/>
  <c r="AD7" i="50"/>
  <c r="AC7" i="50"/>
  <c r="AA7" i="50"/>
  <c r="Z7" i="50"/>
  <c r="X7" i="50"/>
  <c r="W7" i="50"/>
  <c r="U7" i="50"/>
  <c r="T7" i="50"/>
  <c r="O7" i="50"/>
  <c r="N7" i="50"/>
  <c r="L7" i="50"/>
  <c r="K7" i="50"/>
  <c r="F7" i="50"/>
  <c r="E7" i="50"/>
  <c r="C7" i="50"/>
  <c r="B7" i="50"/>
  <c r="B19" i="24"/>
  <c r="B17" i="24"/>
  <c r="B11" i="24"/>
  <c r="B8" i="24"/>
  <c r="B5" i="24"/>
  <c r="AH14" i="48"/>
  <c r="AE14" i="48"/>
  <c r="Y14" i="48"/>
  <c r="G14" i="48"/>
  <c r="AH13" i="48"/>
  <c r="AE13" i="48"/>
  <c r="Y13" i="48"/>
  <c r="G13" i="48"/>
  <c r="AH12" i="48"/>
  <c r="AE12" i="48"/>
  <c r="Y12" i="48"/>
  <c r="G12" i="48"/>
  <c r="AH11" i="48"/>
  <c r="AE11" i="48"/>
  <c r="Y11" i="48"/>
  <c r="G11" i="48"/>
  <c r="AE10" i="48"/>
  <c r="Y10" i="48"/>
  <c r="G10" i="48"/>
  <c r="AH9" i="48"/>
  <c r="AE9" i="48"/>
  <c r="Y9" i="48"/>
  <c r="G9" i="48"/>
  <c r="AH8" i="48"/>
  <c r="AE8" i="48"/>
  <c r="Y8" i="48"/>
  <c r="G8" i="48"/>
  <c r="AG7" i="48"/>
  <c r="C19" i="42" s="1"/>
  <c r="AF7" i="48"/>
  <c r="AD7" i="48"/>
  <c r="C18" i="42" s="1"/>
  <c r="AC7" i="48"/>
  <c r="B18" i="42" s="1"/>
  <c r="AA7" i="48"/>
  <c r="C17" i="42" s="1"/>
  <c r="Z7" i="48"/>
  <c r="B17" i="42" s="1"/>
  <c r="X7" i="48"/>
  <c r="C12" i="42" s="1"/>
  <c r="W7" i="48"/>
  <c r="B12" i="42" s="1"/>
  <c r="U7" i="48"/>
  <c r="T7" i="48"/>
  <c r="O7" i="48"/>
  <c r="N7" i="48"/>
  <c r="B9" i="42" s="1"/>
  <c r="L7" i="48"/>
  <c r="C8" i="42" s="1"/>
  <c r="K7" i="48"/>
  <c r="F7" i="48"/>
  <c r="E7" i="48"/>
  <c r="B6" i="42" s="1"/>
  <c r="C7" i="48"/>
  <c r="C5" i="42" s="1"/>
  <c r="B7" i="48"/>
  <c r="B5" i="42" s="1"/>
  <c r="AH14" i="39"/>
  <c r="AH13" i="39"/>
  <c r="AH12" i="39"/>
  <c r="AH11" i="39"/>
  <c r="AH10" i="39"/>
  <c r="AH9" i="39"/>
  <c r="AH8" i="39"/>
  <c r="AE14" i="39"/>
  <c r="AE13" i="39"/>
  <c r="AE12" i="39"/>
  <c r="AE11" i="39"/>
  <c r="AE10" i="39"/>
  <c r="AE9" i="39"/>
  <c r="AE8" i="39"/>
  <c r="Y14" i="39"/>
  <c r="Y13" i="39"/>
  <c r="Y12" i="39"/>
  <c r="Y11" i="39"/>
  <c r="Y10" i="39"/>
  <c r="Y8" i="39"/>
  <c r="G14" i="39"/>
  <c r="G13" i="39"/>
  <c r="G12" i="39"/>
  <c r="G11" i="39"/>
  <c r="G10" i="39"/>
  <c r="G9" i="39"/>
  <c r="G8" i="39"/>
  <c r="AG7" i="39"/>
  <c r="C20" i="23" s="1"/>
  <c r="AF7" i="39"/>
  <c r="B20" i="23" s="1"/>
  <c r="AD7" i="39"/>
  <c r="C19" i="23" s="1"/>
  <c r="AC7" i="39"/>
  <c r="B19" i="23" s="1"/>
  <c r="AA7" i="39"/>
  <c r="C18" i="23" s="1"/>
  <c r="Z7" i="39"/>
  <c r="B18" i="23" s="1"/>
  <c r="X7" i="39"/>
  <c r="C13" i="23" s="1"/>
  <c r="W7" i="39"/>
  <c r="B13" i="23" s="1"/>
  <c r="U7" i="39"/>
  <c r="C12" i="23" s="1"/>
  <c r="T7" i="39"/>
  <c r="O7" i="39"/>
  <c r="C10" i="23" s="1"/>
  <c r="N7" i="39"/>
  <c r="B10" i="23" s="1"/>
  <c r="L7" i="39"/>
  <c r="C9" i="23" s="1"/>
  <c r="K7" i="39"/>
  <c r="F7" i="39"/>
  <c r="C7" i="23" s="1"/>
  <c r="E7" i="39"/>
  <c r="B7" i="23" s="1"/>
  <c r="B7" i="39"/>
  <c r="B6" i="23" s="1"/>
  <c r="V7" i="50" l="1"/>
  <c r="D12" i="43" s="1"/>
  <c r="V7" i="48"/>
  <c r="D11" i="42" s="1"/>
  <c r="D10" i="43"/>
  <c r="M7" i="50"/>
  <c r="D9" i="43" s="1"/>
  <c r="G7" i="50"/>
  <c r="D7" i="43" s="1"/>
  <c r="AH7" i="50"/>
  <c r="D20" i="43" s="1"/>
  <c r="Y7" i="50"/>
  <c r="D13" i="43" s="1"/>
  <c r="D7" i="50"/>
  <c r="D6" i="43" s="1"/>
  <c r="AB7" i="50"/>
  <c r="D18" i="43" s="1"/>
  <c r="AE7" i="50"/>
  <c r="D19" i="43" s="1"/>
  <c r="B18" i="43"/>
  <c r="B6" i="43"/>
  <c r="D18" i="23"/>
  <c r="E18" i="23"/>
  <c r="D17" i="42"/>
  <c r="E17" i="42"/>
  <c r="D5" i="42"/>
  <c r="E5" i="42"/>
  <c r="I8" i="25"/>
  <c r="H8" i="25"/>
  <c r="B10" i="43"/>
  <c r="B19" i="43"/>
  <c r="B13" i="43"/>
  <c r="B9" i="43"/>
  <c r="B7" i="43"/>
  <c r="D22" i="45"/>
  <c r="E10" i="40"/>
  <c r="E21" i="45"/>
  <c r="D21" i="45"/>
  <c r="E13" i="40"/>
  <c r="I22" i="45"/>
  <c r="E8" i="40"/>
  <c r="D21" i="40"/>
  <c r="C6" i="24"/>
  <c r="C9" i="24"/>
  <c r="C12" i="24"/>
  <c r="C18" i="24"/>
  <c r="C6" i="43"/>
  <c r="C9" i="43"/>
  <c r="C12" i="43"/>
  <c r="C18" i="43"/>
  <c r="C20" i="43"/>
  <c r="M7" i="39"/>
  <c r="E14" i="40"/>
  <c r="I15" i="45"/>
  <c r="D7" i="48"/>
  <c r="D9" i="45"/>
  <c r="H21" i="45"/>
  <c r="I9" i="25"/>
  <c r="AB7" i="48"/>
  <c r="AH7" i="48"/>
  <c r="D18" i="42"/>
  <c r="M7" i="48"/>
  <c r="E18" i="42"/>
  <c r="B8" i="42"/>
  <c r="E8" i="42" s="1"/>
  <c r="B11" i="42"/>
  <c r="B19" i="42"/>
  <c r="D19" i="42" s="1"/>
  <c r="C11" i="42"/>
  <c r="B6" i="24"/>
  <c r="B9" i="24"/>
  <c r="B12" i="24"/>
  <c r="B18" i="24"/>
  <c r="C19" i="24"/>
  <c r="C17" i="24"/>
  <c r="D12" i="25"/>
  <c r="E12" i="25"/>
  <c r="E22" i="25"/>
  <c r="E11" i="25"/>
  <c r="E15" i="25"/>
  <c r="G7" i="48"/>
  <c r="Y7" i="48"/>
  <c r="AE7" i="48"/>
  <c r="D12" i="42"/>
  <c r="C9" i="42"/>
  <c r="E9" i="42" s="1"/>
  <c r="C6" i="42"/>
  <c r="E6" i="42" s="1"/>
  <c r="C11" i="24"/>
  <c r="C8" i="24"/>
  <c r="C5" i="24"/>
  <c r="H9" i="25"/>
  <c r="D9" i="25"/>
  <c r="E9" i="25"/>
  <c r="E14" i="25"/>
  <c r="E22" i="45"/>
  <c r="E12" i="45"/>
  <c r="I12" i="45"/>
  <c r="B20" i="43"/>
  <c r="C19" i="43"/>
  <c r="C13" i="43"/>
  <c r="C10" i="43"/>
  <c r="B12" i="43"/>
  <c r="C7" i="43"/>
  <c r="Y7" i="39"/>
  <c r="D13" i="23"/>
  <c r="E13" i="23"/>
  <c r="AH7" i="39"/>
  <c r="D20" i="23"/>
  <c r="AB7" i="39"/>
  <c r="E19" i="23"/>
  <c r="AE7" i="39"/>
  <c r="B12" i="23"/>
  <c r="E12" i="23" s="1"/>
  <c r="E10" i="23"/>
  <c r="B9" i="23"/>
  <c r="E9" i="23" s="1"/>
  <c r="E7" i="23"/>
  <c r="G7" i="39"/>
  <c r="H15" i="25"/>
  <c r="D15" i="45"/>
  <c r="H11" i="25"/>
  <c r="D12" i="45"/>
  <c r="E11" i="45"/>
  <c r="I22" i="25"/>
  <c r="H21" i="25"/>
  <c r="H12" i="25"/>
  <c r="D19" i="23"/>
  <c r="E20" i="23"/>
  <c r="D7" i="23"/>
  <c r="E18" i="43" l="1"/>
  <c r="E6" i="43"/>
  <c r="E17" i="24"/>
  <c r="E5" i="24"/>
  <c r="E10" i="43"/>
  <c r="E9" i="43"/>
  <c r="E19" i="24"/>
  <c r="E14" i="45"/>
  <c r="E11" i="42"/>
  <c r="E13" i="43"/>
  <c r="E11" i="24"/>
  <c r="E18" i="24"/>
  <c r="E9" i="24"/>
  <c r="E19" i="42"/>
  <c r="D8" i="42"/>
  <c r="E8" i="24"/>
  <c r="D6" i="42"/>
  <c r="E12" i="24"/>
  <c r="E6" i="24"/>
  <c r="E12" i="42"/>
  <c r="E20" i="43"/>
  <c r="E19" i="43"/>
  <c r="E12" i="43"/>
  <c r="E7" i="43"/>
  <c r="D9" i="23"/>
  <c r="B7" i="65"/>
  <c r="D7" i="65" s="1"/>
  <c r="B11" i="64"/>
  <c r="D11" i="64" s="1"/>
  <c r="D11" i="65"/>
  <c r="B14" i="64"/>
  <c r="D14" i="64" s="1"/>
  <c r="D14" i="65"/>
  <c r="B10" i="64"/>
  <c r="D10" i="64" s="1"/>
  <c r="D10" i="65"/>
  <c r="B13" i="64"/>
  <c r="D13" i="64" s="1"/>
  <c r="D13" i="65"/>
  <c r="B9" i="64"/>
  <c r="D9" i="64" s="1"/>
  <c r="D9" i="65"/>
  <c r="D8" i="65"/>
  <c r="B8" i="64"/>
  <c r="B12" i="64"/>
  <c r="D12" i="64" s="1"/>
  <c r="D12" i="65"/>
  <c r="B7" i="64" l="1"/>
  <c r="D7" i="64" s="1"/>
  <c r="D8" i="64"/>
  <c r="F8" i="45"/>
  <c r="B8" i="45" l="1"/>
  <c r="E8" i="45" s="1"/>
  <c r="H8" i="45"/>
  <c r="I8" i="45"/>
  <c r="C7" i="39"/>
  <c r="D7" i="39" s="1"/>
  <c r="D8" i="39"/>
  <c r="D8" i="45" l="1"/>
  <c r="C6" i="23"/>
  <c r="D6" i="23" s="1"/>
  <c r="E6" i="23" l="1"/>
</calcChain>
</file>

<file path=xl/sharedStrings.xml><?xml version="1.0" encoding="utf-8"?>
<sst xmlns="http://schemas.openxmlformats.org/spreadsheetml/2006/main" count="1014" uniqueCount="177">
  <si>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</si>
  <si>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</si>
  <si>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</si>
  <si>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</si>
  <si>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</si>
  <si>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</si>
  <si>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</si>
  <si>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</si>
  <si>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</si>
  <si>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</si>
  <si>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</si>
  <si>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</si>
  <si>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</si>
  <si>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</si>
  <si>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</si>
  <si>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</si>
  <si>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</si>
  <si>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</si>
  <si>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</si>
  <si>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</si>
  <si>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</si>
  <si>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</si>
  <si>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</si>
  <si>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</si>
  <si>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</si>
  <si>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</si>
  <si>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</si>
  <si>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</si>
  <si>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</si>
  <si>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</si>
  <si>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</si>
  <si>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</si>
  <si>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</si>
  <si>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</si>
  <si>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</si>
  <si>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</si>
  <si>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</si>
  <si>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</si>
  <si>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</si>
  <si>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</si>
  <si>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</si>
  <si>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</si>
  <si>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</si>
  <si>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</si>
  <si>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</si>
  <si>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</si>
  <si>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</si>
  <si>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</si>
  <si>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</si>
  <si>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</si>
  <si>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</si>
  <si>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</si>
  <si>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</si>
  <si>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</si>
  <si>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</si>
  <si>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</si>
  <si>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</si>
  <si>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</si>
  <si>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</si>
  <si>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</si>
  <si>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</si>
  <si>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</si>
  <si>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</si>
  <si>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</si>
  <si>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</si>
  <si>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</si>
  <si>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</si>
  <si>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</si>
  <si>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</si>
  <si>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</si>
  <si>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</si>
  <si>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</si>
  <si>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</si>
  <si>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</si>
  <si>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</si>
  <si>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</si>
  <si>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</si>
  <si>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</si>
  <si>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</si>
  <si>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</si>
  <si>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</si>
  <si>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</si>
  <si>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</si>
  <si>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</si>
  <si>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</si>
  <si>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</si>
  <si>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</si>
  <si>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</si>
  <si>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</si>
  <si>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</si>
  <si>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</si>
  <si>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</si>
  <si>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</si>
  <si>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</si>
  <si>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</si>
  <si>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</si>
  <si>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</si>
  <si>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</si>
  <si>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</si>
  <si>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</si>
  <si>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</si>
  <si>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 xml:space="preserve">  у т.ч. зареєстровані у звітному періоді, осіб</t>
  </si>
  <si>
    <t>Отримали ваучер на навчання, осіб</t>
  </si>
  <si>
    <r>
      <rPr>
        <i/>
        <sz val="14"/>
        <rFont val="Times New Roman Cyr"/>
        <charset val="204"/>
      </rPr>
      <t xml:space="preserve">у т.ч. </t>
    </r>
    <r>
      <rPr>
        <b/>
        <sz val="14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</si>
  <si>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 xml:space="preserve">Всього отримали роботу  </t>
  </si>
  <si>
    <t>Отримали ваучер на навчання</t>
  </si>
  <si>
    <t>Чисельність безробітних, охоплених профорієнтаційними послугами</t>
  </si>
  <si>
    <t xml:space="preserve">Надання послуг Львівською обласною службою зайнятості безробітним                                                                         з числа учасників бойових дій </t>
  </si>
  <si>
    <t>мають додаткові гарантії у сприянні працевлаштуванню</t>
  </si>
  <si>
    <t>на 01.01.2023</t>
  </si>
  <si>
    <t>особи з інвалідністю</t>
  </si>
  <si>
    <t>УБД</t>
  </si>
  <si>
    <t>ВПО</t>
  </si>
  <si>
    <t>молодь</t>
  </si>
  <si>
    <t>місто</t>
  </si>
  <si>
    <t>сільська місцевість</t>
  </si>
  <si>
    <t>на 01.01.2024</t>
  </si>
  <si>
    <t>2024</t>
  </si>
  <si>
    <t>+3р.</t>
  </si>
  <si>
    <t>+4р.</t>
  </si>
  <si>
    <t>січень - лютий 2023 року</t>
  </si>
  <si>
    <t>січень - лютий 2024 року</t>
  </si>
  <si>
    <t xml:space="preserve">  1 березня 2023 р.</t>
  </si>
  <si>
    <t xml:space="preserve">  1 березня 2024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</si>
  <si>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лютому 2023-2024 рр.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</si>
  <si>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лютому 2023-2024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</si>
  <si>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  у січні - лютому 2023-2024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</si>
  <si>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лютому 2023-2024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</si>
  <si>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лютому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</si>
  <si>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лютому 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</si>
  <si>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лютому 2023-2024 рр.</t>
    </r>
  </si>
  <si>
    <t>Надання послуг Львівською обласною службою зайнятості  особам з числа мешканців міських поселень
у січні - лютому 2023-2024 рр.</t>
  </si>
  <si>
    <t>Надання послуг Львівською обласною службою зайнятості особам з числа мешканців сільської місцевості
у січні - лютому 2023-2024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</si>
  <si>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лютому 2023-2024 рр.</t>
    </r>
  </si>
  <si>
    <t>+3,9р.</t>
  </si>
  <si>
    <t>+12,7р.</t>
  </si>
  <si>
    <t>+10,5р.</t>
  </si>
  <si>
    <t>+6,3р.</t>
  </si>
  <si>
    <t>+4,2р.</t>
  </si>
  <si>
    <t>+2,7р.</t>
  </si>
  <si>
    <t>+7р.</t>
  </si>
  <si>
    <t>+9р.</t>
  </si>
  <si>
    <t>+2,8р.</t>
  </si>
  <si>
    <t>+3,6р.</t>
  </si>
  <si>
    <t>+4,6р.</t>
  </si>
  <si>
    <t>+7,6р.</t>
  </si>
  <si>
    <t>+5р.</t>
  </si>
  <si>
    <t>+3,4р.</t>
  </si>
  <si>
    <t>+3,8р.</t>
  </si>
  <si>
    <t>+5,2р.</t>
  </si>
  <si>
    <t>+4,4р.</t>
  </si>
  <si>
    <t>+6,2р.</t>
  </si>
  <si>
    <t>+5,3р.</t>
  </si>
  <si>
    <t>+3,3р.</t>
  </si>
  <si>
    <t>+11,3р.</t>
  </si>
  <si>
    <t>+8р.</t>
  </si>
  <si>
    <t>+5,5р.</t>
  </si>
  <si>
    <t>+12р.</t>
  </si>
  <si>
    <t>+6,5р.</t>
  </si>
  <si>
    <t>+6р.</t>
  </si>
  <si>
    <t>+7,8р.</t>
  </si>
  <si>
    <t>+4,5р.</t>
  </si>
  <si>
    <t>+7,2р.</t>
  </si>
  <si>
    <t>+2,9р.</t>
  </si>
  <si>
    <t>+13,5р.</t>
  </si>
  <si>
    <t>+9,3р.</t>
  </si>
  <si>
    <t>+5,4р.</t>
  </si>
  <si>
    <t>+2,6р.</t>
  </si>
  <si>
    <t>+8,9р.</t>
  </si>
  <si>
    <t>+29,5р.</t>
  </si>
  <si>
    <t>+4,7р.</t>
  </si>
  <si>
    <t>+4,0р.</t>
  </si>
  <si>
    <t>+3,1р.</t>
  </si>
  <si>
    <t>+4,9р.</t>
  </si>
  <si>
    <t>+25р.</t>
  </si>
  <si>
    <t>+6,8р.</t>
  </si>
  <si>
    <t>+19,5р.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</si>
</sst>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  <font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4" tint="-0.499984740745262"/>
      <name val="Times New Roman Cyr"/>
      <charset val="204"/>
    </font>
    <font>
      <sz val="12"/>
      <color theme="4" tint="-0.499984740745262"/>
      <name val="Times New Roman Cyr"/>
      <charset val="204"/>
    </font>
    <font>
      <b/>
      <sz val="12"/>
      <color theme="4" tint="-0.249977111117893"/>
      <name val="Times New Roman Cyr"/>
      <charset val="204"/>
    </font>
    <font>
      <sz val="12"/>
      <color theme="4" tint="-0.249977111117893"/>
      <name val="Times New Roman Cyr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433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30" fillId="0" borderId="0" xfId="14" applyFont="1" applyAlignment="1">
      <alignment wrapText="1"/>
    </xf>
    <xf numFmtId="0" fontId="21" fillId="0" borderId="0" xfId="14" applyFont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0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81" fillId="0" borderId="6" xfId="12" applyNumberFormat="1" applyFont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Border="1" applyAlignment="1">
      <alignment horizontal="center" vertical="center"/>
    </xf>
    <xf numFmtId="3" fontId="83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49" fontId="75" fillId="0" borderId="58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32" fillId="0" borderId="0" xfId="12" applyFont="1" applyAlignment="1">
      <alignment vertical="center" wrapText="1"/>
    </xf>
    <xf numFmtId="0" fontId="19" fillId="0" borderId="36" xfId="12" applyFont="1" applyBorder="1" applyAlignment="1">
      <alignment vertical="top"/>
    </xf>
    <xf numFmtId="0" fontId="34" fillId="0" borderId="53" xfId="12" applyFont="1" applyBorder="1" applyAlignment="1">
      <alignment horizontal="center" wrapText="1"/>
    </xf>
    <xf numFmtId="1" fontId="34" fillId="2" borderId="54" xfId="12" applyNumberFormat="1" applyFont="1" applyFill="1" applyBorder="1" applyAlignment="1">
      <alignment horizontal="center" wrapText="1"/>
    </xf>
    <xf numFmtId="1" fontId="34" fillId="0" borderId="55" xfId="12" applyNumberFormat="1" applyFont="1" applyBorder="1" applyAlignment="1">
      <alignment horizontal="center" wrapText="1"/>
    </xf>
    <xf numFmtId="1" fontId="34" fillId="0" borderId="56" xfId="12" applyNumberFormat="1" applyFont="1" applyBorder="1" applyAlignment="1">
      <alignment horizontal="center" wrapText="1"/>
    </xf>
    <xf numFmtId="1" fontId="34" fillId="0" borderId="54" xfId="12" applyNumberFormat="1" applyFont="1" applyBorder="1" applyAlignment="1">
      <alignment horizontal="center" wrapText="1"/>
    </xf>
    <xf numFmtId="1" fontId="34" fillId="0" borderId="57" xfId="12" applyNumberFormat="1" applyFont="1" applyBorder="1" applyAlignment="1">
      <alignment horizontal="center" wrapText="1"/>
    </xf>
    <xf numFmtId="1" fontId="34" fillId="0" borderId="58" xfId="12" applyNumberFormat="1" applyFont="1" applyBorder="1" applyAlignment="1">
      <alignment horizontal="center" wrapText="1"/>
    </xf>
    <xf numFmtId="3" fontId="78" fillId="0" borderId="27" xfId="12" applyNumberFormat="1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79" fillId="0" borderId="39" xfId="12" applyFont="1" applyBorder="1" applyAlignment="1">
      <alignment horizontal="left" vertical="center" wrapText="1"/>
    </xf>
    <xf numFmtId="0" fontId="85" fillId="0" borderId="69" xfId="0" applyFont="1" applyBorder="1" applyAlignment="1">
      <alignment horizontal="center" vertical="center"/>
    </xf>
    <xf numFmtId="0" fontId="85" fillId="0" borderId="70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/>
    </xf>
    <xf numFmtId="0" fontId="87" fillId="0" borderId="33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0" fontId="87" fillId="0" borderId="37" xfId="0" applyFont="1" applyBorder="1" applyAlignment="1">
      <alignment horizontal="center"/>
    </xf>
    <xf numFmtId="1" fontId="34" fillId="2" borderId="2" xfId="12" applyNumberFormat="1" applyFont="1" applyFill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64" fontId="75" fillId="2" borderId="56" xfId="12" applyNumberFormat="1" applyFont="1" applyFill="1" applyBorder="1" applyAlignment="1">
      <alignment horizontal="center" vertical="center"/>
    </xf>
    <xf numFmtId="164" fontId="78" fillId="2" borderId="50" xfId="12" applyNumberFormat="1" applyFont="1" applyFill="1" applyBorder="1" applyAlignment="1">
      <alignment horizontal="center" vertical="center"/>
    </xf>
    <xf numFmtId="164" fontId="78" fillId="2" borderId="33" xfId="12" applyNumberFormat="1" applyFont="1" applyFill="1" applyBorder="1" applyAlignment="1">
      <alignment horizontal="center" vertical="center"/>
    </xf>
    <xf numFmtId="164" fontId="78" fillId="2" borderId="37" xfId="12" applyNumberFormat="1" applyFont="1" applyFill="1" applyBorder="1" applyAlignment="1">
      <alignment horizontal="center" vertical="center"/>
    </xf>
    <xf numFmtId="3" fontId="88" fillId="2" borderId="54" xfId="12" applyNumberFormat="1" applyFont="1" applyFill="1" applyBorder="1" applyAlignment="1">
      <alignment horizontal="center" vertical="center"/>
    </xf>
    <xf numFmtId="3" fontId="88" fillId="2" borderId="55" xfId="12" applyNumberFormat="1" applyFont="1" applyFill="1" applyBorder="1" applyAlignment="1">
      <alignment horizontal="center" vertical="center"/>
    </xf>
    <xf numFmtId="3" fontId="89" fillId="2" borderId="52" xfId="12" applyNumberFormat="1" applyFont="1" applyFill="1" applyBorder="1" applyAlignment="1">
      <alignment horizontal="center" vertical="center"/>
    </xf>
    <xf numFmtId="3" fontId="89" fillId="2" borderId="5" xfId="12" applyNumberFormat="1" applyFont="1" applyFill="1" applyBorder="1" applyAlignment="1">
      <alignment horizontal="center" vertical="center"/>
    </xf>
    <xf numFmtId="3" fontId="89" fillId="2" borderId="32" xfId="12" applyNumberFormat="1" applyFont="1" applyFill="1" applyBorder="1" applyAlignment="1">
      <alignment horizontal="center" vertical="center"/>
    </xf>
    <xf numFmtId="3" fontId="89" fillId="2" borderId="35" xfId="12" applyNumberFormat="1" applyFont="1" applyFill="1" applyBorder="1" applyAlignment="1">
      <alignment horizontal="center" vertical="center"/>
    </xf>
    <xf numFmtId="3" fontId="89" fillId="2" borderId="12" xfId="12" applyNumberFormat="1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right" vertical="center" wrapText="1"/>
    </xf>
    <xf numFmtId="0" fontId="4" fillId="2" borderId="6" xfId="8" applyFont="1" applyFill="1" applyBorder="1" applyAlignment="1">
      <alignment vertical="center" wrapText="1"/>
    </xf>
    <xf numFmtId="3" fontId="90" fillId="0" borderId="54" xfId="12" applyNumberFormat="1" applyFont="1" applyBorder="1" applyAlignment="1">
      <alignment horizontal="center" vertical="center"/>
    </xf>
    <xf numFmtId="3" fontId="90" fillId="0" borderId="55" xfId="12" applyNumberFormat="1" applyFont="1" applyBorder="1" applyAlignment="1">
      <alignment horizontal="center" vertical="center"/>
    </xf>
    <xf numFmtId="3" fontId="91" fillId="0" borderId="52" xfId="12" applyNumberFormat="1" applyFont="1" applyBorder="1" applyAlignment="1">
      <alignment horizontal="center" vertical="center"/>
    </xf>
    <xf numFmtId="3" fontId="91" fillId="0" borderId="5" xfId="12" applyNumberFormat="1" applyFont="1" applyBorder="1" applyAlignment="1">
      <alignment horizontal="center" vertical="center"/>
    </xf>
    <xf numFmtId="3" fontId="91" fillId="0" borderId="32" xfId="12" applyNumberFormat="1" applyFont="1" applyBorder="1" applyAlignment="1">
      <alignment horizontal="center" vertical="center"/>
    </xf>
    <xf numFmtId="3" fontId="91" fillId="0" borderId="35" xfId="12" applyNumberFormat="1" applyFont="1" applyBorder="1" applyAlignment="1">
      <alignment horizontal="center" vertical="center"/>
    </xf>
    <xf numFmtId="3" fontId="91" fillId="0" borderId="12" xfId="12" applyNumberFormat="1" applyFont="1" applyBorder="1" applyAlignment="1">
      <alignment horizontal="center" vertical="center"/>
    </xf>
    <xf numFmtId="164" fontId="90" fillId="0" borderId="56" xfId="12" applyNumberFormat="1" applyFont="1" applyBorder="1" applyAlignment="1">
      <alignment horizontal="center" vertical="center"/>
    </xf>
    <xf numFmtId="164" fontId="91" fillId="0" borderId="50" xfId="12" applyNumberFormat="1" applyFont="1" applyBorder="1" applyAlignment="1">
      <alignment horizontal="center" vertical="center"/>
    </xf>
    <xf numFmtId="164" fontId="91" fillId="0" borderId="33" xfId="12" applyNumberFormat="1" applyFont="1" applyBorder="1" applyAlignment="1">
      <alignment horizontal="center" vertical="center"/>
    </xf>
    <xf numFmtId="164" fontId="91" fillId="0" borderId="37" xfId="12" applyNumberFormat="1" applyFont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15" fillId="0" borderId="6" xfId="8" applyFont="1" applyBorder="1" applyAlignment="1">
      <alignment horizontal="right" vertical="center" wrapText="1"/>
    </xf>
    <xf numFmtId="164" fontId="75" fillId="0" borderId="56" xfId="12" quotePrefix="1" applyNumberFormat="1" applyFont="1" applyBorder="1" applyAlignment="1">
      <alignment horizontal="center" vertical="center"/>
    </xf>
    <xf numFmtId="164" fontId="78" fillId="0" borderId="31" xfId="12" quotePrefix="1" applyNumberFormat="1" applyFont="1" applyBorder="1" applyAlignment="1">
      <alignment horizontal="center" vertical="center"/>
    </xf>
    <xf numFmtId="164" fontId="5" fillId="2" borderId="2" xfId="7" applyNumberFormat="1" applyFont="1" applyFill="1" applyBorder="1" applyAlignment="1">
      <alignment horizontal="center" vertical="center" wrapText="1"/>
    </xf>
    <xf numFmtId="164" fontId="5" fillId="2" borderId="5" xfId="7" applyNumberFormat="1" applyFont="1" applyFill="1" applyBorder="1" applyAlignment="1">
      <alignment horizontal="center" vertical="center" wrapText="1"/>
    </xf>
    <xf numFmtId="164" fontId="78" fillId="0" borderId="6" xfId="12" quotePrefix="1" applyNumberFormat="1" applyFont="1" applyBorder="1" applyAlignment="1">
      <alignment horizontal="center" vertical="center"/>
    </xf>
    <xf numFmtId="3" fontId="88" fillId="0" borderId="54" xfId="12" applyNumberFormat="1" applyFont="1" applyBorder="1" applyAlignment="1">
      <alignment horizontal="center" vertical="center"/>
    </xf>
    <xf numFmtId="3" fontId="88" fillId="0" borderId="55" xfId="12" applyNumberFormat="1" applyFont="1" applyBorder="1" applyAlignment="1">
      <alignment horizontal="center" vertical="center"/>
    </xf>
    <xf numFmtId="3" fontId="89" fillId="0" borderId="52" xfId="12" applyNumberFormat="1" applyFont="1" applyBorder="1" applyAlignment="1">
      <alignment horizontal="center" vertical="center"/>
    </xf>
    <xf numFmtId="3" fontId="89" fillId="0" borderId="5" xfId="12" applyNumberFormat="1" applyFont="1" applyBorder="1" applyAlignment="1">
      <alignment horizontal="center" vertical="center"/>
    </xf>
    <xf numFmtId="3" fontId="89" fillId="0" borderId="32" xfId="12" applyNumberFormat="1" applyFont="1" applyBorder="1" applyAlignment="1">
      <alignment horizontal="center" vertical="center"/>
    </xf>
    <xf numFmtId="164" fontId="89" fillId="0" borderId="33" xfId="12" applyNumberFormat="1" applyFont="1" applyBorder="1" applyAlignment="1">
      <alignment horizontal="center" vertical="center"/>
    </xf>
    <xf numFmtId="3" fontId="89" fillId="0" borderId="35" xfId="12" applyNumberFormat="1" applyFont="1" applyBorder="1" applyAlignment="1">
      <alignment horizontal="center" vertical="center"/>
    </xf>
    <xf numFmtId="3" fontId="89" fillId="0" borderId="12" xfId="12" applyNumberFormat="1" applyFont="1" applyBorder="1" applyAlignment="1">
      <alignment horizontal="center" vertical="center"/>
    </xf>
    <xf numFmtId="164" fontId="89" fillId="0" borderId="37" xfId="12" applyNumberFormat="1" applyFont="1" applyBorder="1" applyAlignment="1">
      <alignment horizontal="center" vertical="center"/>
    </xf>
    <xf numFmtId="3" fontId="78" fillId="0" borderId="68" xfId="12" applyNumberFormat="1" applyFont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64" fontId="78" fillId="0" borderId="71" xfId="12" quotePrefix="1" applyNumberFormat="1" applyFont="1" applyBorder="1" applyAlignment="1">
      <alignment horizontal="center" vertical="center"/>
    </xf>
    <xf numFmtId="164" fontId="78" fillId="0" borderId="50" xfId="12" quotePrefix="1" applyNumberFormat="1" applyFont="1" applyBorder="1" applyAlignment="1">
      <alignment horizontal="center" vertical="center"/>
    </xf>
    <xf numFmtId="171" fontId="3" fillId="2" borderId="52" xfId="114" applyNumberFormat="1" applyFont="1" applyFill="1" applyBorder="1" applyAlignment="1">
      <alignment horizontal="center" vertical="center"/>
    </xf>
    <xf numFmtId="171" fontId="3" fillId="2" borderId="68" xfId="114" applyNumberFormat="1" applyFont="1" applyFill="1" applyBorder="1" applyAlignment="1">
      <alignment horizontal="center" vertical="center"/>
    </xf>
    <xf numFmtId="0" fontId="3" fillId="2" borderId="5" xfId="115" applyFont="1" applyFill="1" applyBorder="1" applyAlignment="1" applyProtection="1">
      <alignment horizontal="center" vertical="center"/>
      <protection locked="0"/>
    </xf>
    <xf numFmtId="3" fontId="78" fillId="2" borderId="6" xfId="12" applyNumberFormat="1" applyFont="1" applyFill="1" applyBorder="1" applyAlignment="1">
      <alignment horizontal="center" vertical="center"/>
    </xf>
    <xf numFmtId="3" fontId="78" fillId="2" borderId="13" xfId="12" applyNumberFormat="1" applyFont="1" applyFill="1" applyBorder="1" applyAlignment="1">
      <alignment horizontal="center" vertical="center"/>
    </xf>
    <xf numFmtId="49" fontId="78" fillId="0" borderId="8" xfId="12" applyNumberFormat="1" applyFont="1" applyBorder="1" applyAlignment="1">
      <alignment horizontal="center" vertical="center"/>
    </xf>
    <xf numFmtId="49" fontId="91" fillId="0" borderId="33" xfId="12" applyNumberFormat="1" applyFont="1" applyBorder="1" applyAlignment="1">
      <alignment horizontal="center" vertical="center"/>
    </xf>
    <xf numFmtId="164" fontId="78" fillId="0" borderId="56" xfId="12" applyNumberFormat="1" applyFont="1" applyBorder="1" applyAlignment="1">
      <alignment horizontal="center" vertical="center"/>
    </xf>
    <xf numFmtId="164" fontId="24" fillId="41" borderId="6" xfId="12" applyNumberFormat="1" applyFont="1" applyFill="1" applyBorder="1" applyAlignment="1">
      <alignment horizontal="center" vertical="center"/>
    </xf>
    <xf numFmtId="164" fontId="22" fillId="41" borderId="6" xfId="12" applyNumberFormat="1" applyFont="1" applyFill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6" fontId="5" fillId="2" borderId="3" xfId="16" applyNumberFormat="1" applyFont="1" applyFill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0" fontId="80" fillId="2" borderId="38" xfId="12" applyFont="1" applyFill="1" applyBorder="1" applyAlignment="1">
      <alignment horizontal="center" vertical="center" wrapText="1"/>
    </xf>
    <xf numFmtId="0" fontId="80" fillId="2" borderId="29" xfId="12" applyFont="1" applyFill="1" applyBorder="1" applyAlignment="1">
      <alignment horizontal="center" vertical="center" wrapText="1"/>
    </xf>
    <xf numFmtId="0" fontId="80" fillId="2" borderId="44" xfId="12" applyFont="1" applyFill="1" applyBorder="1" applyAlignment="1">
      <alignment horizontal="center" vertical="center" wrapText="1"/>
    </xf>
    <xf numFmtId="0" fontId="80" fillId="2" borderId="26" xfId="12" applyFont="1" applyFill="1" applyBorder="1" applyAlignment="1">
      <alignment horizontal="center" vertical="center" wrapText="1"/>
    </xf>
    <xf numFmtId="0" fontId="80" fillId="2" borderId="27" xfId="12" applyFont="1" applyFill="1" applyBorder="1" applyAlignment="1">
      <alignment horizontal="center" vertical="center" wrapText="1"/>
    </xf>
    <xf numFmtId="0" fontId="80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0" fillId="2" borderId="30" xfId="12" applyFont="1" applyFill="1" applyBorder="1" applyAlignment="1">
      <alignment horizontal="center" vertical="center" wrapText="1"/>
    </xf>
    <xf numFmtId="0" fontId="80" fillId="2" borderId="28" xfId="12" applyFont="1" applyFill="1" applyBorder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32" fillId="0" borderId="0" xfId="12" applyFont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22" fillId="0" borderId="0" xfId="12" applyFont="1" applyAlignment="1">
      <alignment horizontal="left" wrapText="1"/>
    </xf>
    <xf numFmtId="0" fontId="74" fillId="0" borderId="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3" fillId="0" borderId="0" xfId="7" applyFont="1" applyAlignment="1">
      <alignment horizontal="left" wrapText="1"/>
    </xf>
    <xf numFmtId="0" fontId="76" fillId="0" borderId="1" xfId="8" applyFont="1" applyBorder="1" applyAlignment="1">
      <alignment horizontal="center" vertical="top" wrapText="1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4" fillId="0" borderId="6" xfId="1" applyFont="1" applyBorder="1" applyAlignment="1">
      <alignment horizontal="center" vertical="center" wrapText="1"/>
    </xf>
    <xf numFmtId="0" fontId="80" fillId="0" borderId="30" xfId="12" applyFont="1" applyBorder="1" applyAlignment="1">
      <alignment horizontal="center" vertical="center" wrapText="1"/>
    </xf>
    <xf numFmtId="0" fontId="80" fillId="0" borderId="27" xfId="12" applyFont="1" applyBorder="1" applyAlignment="1">
      <alignment horizontal="center" vertical="center" wrapText="1"/>
    </xf>
    <xf numFmtId="0" fontId="80" fillId="0" borderId="31" xfId="12" applyFont="1" applyBorder="1" applyAlignment="1">
      <alignment horizontal="center" vertical="center" wrapText="1"/>
    </xf>
    <xf numFmtId="0" fontId="18" fillId="0" borderId="46" xfId="12" applyFont="1" applyBorder="1" applyAlignment="1">
      <alignment horizontal="center" vertical="center" wrapText="1"/>
    </xf>
    <xf numFmtId="0" fontId="80" fillId="0" borderId="26" xfId="12" applyFont="1" applyBorder="1" applyAlignment="1">
      <alignment horizontal="center" vertical="center" wrapText="1"/>
    </xf>
    <xf numFmtId="0" fontId="80" fillId="0" borderId="57" xfId="12" applyFont="1" applyBorder="1" applyAlignment="1">
      <alignment horizontal="center" vertical="center" wrapText="1"/>
    </xf>
    <xf numFmtId="0" fontId="80" fillId="0" borderId="55" xfId="12" applyFont="1" applyBorder="1" applyAlignment="1">
      <alignment horizontal="center" vertical="center" wrapText="1"/>
    </xf>
    <xf numFmtId="0" fontId="80" fillId="0" borderId="58" xfId="12" applyFont="1" applyBorder="1" applyAlignment="1">
      <alignment horizontal="center" vertical="center" wrapText="1"/>
    </xf>
    <xf numFmtId="0" fontId="80" fillId="0" borderId="38" xfId="12" applyFont="1" applyBorder="1" applyAlignment="1">
      <alignment horizontal="center" vertical="center" wrapText="1"/>
    </xf>
    <xf numFmtId="0" fontId="80" fillId="0" borderId="29" xfId="12" applyFont="1" applyBorder="1" applyAlignment="1">
      <alignment horizontal="center" vertical="center" wrapText="1"/>
    </xf>
    <xf numFmtId="0" fontId="80" fillId="0" borderId="44" xfId="12" applyFont="1" applyBorder="1" applyAlignment="1">
      <alignment horizontal="center" vertical="center" wrapText="1"/>
    </xf>
    <xf numFmtId="0" fontId="80" fillId="0" borderId="2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80" fillId="0" borderId="53" xfId="12" applyFont="1" applyBorder="1" applyAlignment="1">
      <alignment horizontal="center" vertical="center" wrapText="1"/>
    </xf>
    <xf numFmtId="0" fontId="80" fillId="0" borderId="63" xfId="12" applyFont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80" fillId="0" borderId="54" xfId="12" applyFont="1" applyBorder="1" applyAlignment="1">
      <alignment horizontal="center" vertical="center" wrapText="1"/>
    </xf>
    <xf numFmtId="0" fontId="80" fillId="0" borderId="56" xfId="12" applyFont="1" applyBorder="1" applyAlignment="1">
      <alignment horizontal="center" vertical="center" wrapText="1"/>
    </xf>
    <xf numFmtId="0" fontId="80" fillId="0" borderId="64" xfId="12" applyFont="1" applyBorder="1" applyAlignment="1">
      <alignment horizontal="center" vertical="center" wrapText="1"/>
    </xf>
    <xf numFmtId="0" fontId="80" fillId="2" borderId="54" xfId="12" applyFont="1" applyFill="1" applyBorder="1" applyAlignment="1">
      <alignment horizontal="center" vertical="center" wrapText="1"/>
    </xf>
    <xf numFmtId="0" fontId="80" fillId="2" borderId="55" xfId="12" applyFont="1" applyFill="1" applyBorder="1" applyAlignment="1">
      <alignment horizontal="center" vertical="center" wrapText="1"/>
    </xf>
    <xf numFmtId="0" fontId="80" fillId="2" borderId="56" xfId="12" applyFont="1" applyFill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8" fillId="0" borderId="40" xfId="12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87" fillId="0" borderId="53" xfId="0" applyFont="1" applyBorder="1" applyAlignment="1">
      <alignment horizontal="center" vertical="center" wrapText="1"/>
    </xf>
    <xf numFmtId="0" fontId="87" fillId="0" borderId="64" xfId="0" applyFont="1" applyBorder="1" applyAlignment="1">
      <alignment horizontal="center" vertical="center" wrapText="1"/>
    </xf>
    <xf numFmtId="165" fontId="78" fillId="0" borderId="8" xfId="12" applyNumberFormat="1" applyFont="1" applyBorder="1" applyAlignment="1">
      <alignment horizontal="center" vertical="center"/>
    </xf>
    <xf numFmtId="49" fontId="89" fillId="0" borderId="50" xfId="12" applyNumberFormat="1" applyFont="1" applyBorder="1" applyAlignment="1">
      <alignment horizontal="center" vertical="center"/>
    </xf>
    <xf numFmtId="49" fontId="89" fillId="0" borderId="33" xfId="12" applyNumberFormat="1" applyFont="1" applyBorder="1" applyAlignment="1">
      <alignment horizontal="center" vertical="center"/>
    </xf>
    <xf numFmtId="49" fontId="91" fillId="0" borderId="50" xfId="12" applyNumberFormat="1" applyFont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388620</xdr:colOff>
      <xdr:row>13</xdr:row>
      <xdr:rowOff>0</xdr:rowOff>
    </xdr:from>
    <xdr:to>
      <xdr:col>32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21"/>
  <sheetViews>
    <sheetView tabSelected="1" view="pageBreakPreview" zoomScale="70" zoomScaleNormal="70" zoomScaleSheetLayoutView="70" workbookViewId="0">
      <selection activeCell="Q12" sqref="Q12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307" t="s">
        <v>23</v>
      </c>
      <c r="B1" s="307"/>
      <c r="C1" s="307"/>
      <c r="D1" s="307"/>
      <c r="E1" s="307"/>
    </row>
    <row r="2" spans="1:11" ht="17.850000000000001" customHeight="1" x14ac:dyDescent="0.2">
      <c r="A2" s="307"/>
      <c r="B2" s="307"/>
      <c r="C2" s="307"/>
      <c r="D2" s="307"/>
      <c r="E2" s="307"/>
    </row>
    <row r="3" spans="1:11" s="3" customFormat="1" ht="23.25" customHeight="1" x14ac:dyDescent="0.25">
      <c r="A3" s="312" t="s">
        <v>0</v>
      </c>
      <c r="B3" s="308" t="s">
        <v>120</v>
      </c>
      <c r="C3" s="308" t="s">
        <v>121</v>
      </c>
      <c r="D3" s="310" t="s">
        <v>1</v>
      </c>
      <c r="E3" s="311"/>
    </row>
    <row r="4" spans="1:11" s="3" customFormat="1" ht="27.75" customHeight="1" x14ac:dyDescent="0.25">
      <c r="A4" s="313"/>
      <c r="B4" s="309"/>
      <c r="C4" s="309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'2(соцнез-ЦЗ)'!B7</f>
        <v>2299</v>
      </c>
      <c r="C6" s="64">
        <f>'2(соцнез-ЦЗ)'!C7</f>
        <v>1866</v>
      </c>
      <c r="D6" s="14">
        <f t="shared" ref="D6" si="0">C6*100/B6</f>
        <v>81.165724227925182</v>
      </c>
      <c r="E6" s="76">
        <f t="shared" ref="E6" si="1">C6-B6</f>
        <v>-433</v>
      </c>
      <c r="K6" s="11"/>
    </row>
    <row r="7" spans="1:11" s="3" customFormat="1" ht="23.1" customHeight="1" x14ac:dyDescent="0.25">
      <c r="A7" s="8" t="s">
        <v>26</v>
      </c>
      <c r="B7" s="64">
        <f>'2(соцнез-ЦЗ)'!E7</f>
        <v>2125</v>
      </c>
      <c r="C7" s="64">
        <f>'2(соцнез-ЦЗ)'!F7</f>
        <v>1712</v>
      </c>
      <c r="D7" s="14">
        <f t="shared" ref="D7:D13" si="2">C7*100/B7</f>
        <v>80.564705882352939</v>
      </c>
      <c r="E7" s="76">
        <f t="shared" ref="E7:E13" si="3">C7-B7</f>
        <v>-413</v>
      </c>
      <c r="K7" s="11"/>
    </row>
    <row r="8" spans="1:11" s="3" customFormat="1" ht="23.1" customHeight="1" x14ac:dyDescent="0.25">
      <c r="A8" s="262" t="s">
        <v>101</v>
      </c>
      <c r="B8" s="82">
        <f>'2(соцнез-ЦЗ)'!H7</f>
        <v>746</v>
      </c>
      <c r="C8" s="82">
        <f>'2(соцнез-ЦЗ)'!I7</f>
        <v>839</v>
      </c>
      <c r="D8" s="14">
        <f t="shared" ref="D8" si="4">C8*100/B8</f>
        <v>112.46648793565684</v>
      </c>
      <c r="E8" s="76">
        <f t="shared" ref="E8" si="5">C8-B8</f>
        <v>93</v>
      </c>
      <c r="K8" s="11"/>
    </row>
    <row r="9" spans="1:11" s="3" customFormat="1" ht="45" customHeight="1" x14ac:dyDescent="0.25">
      <c r="A9" s="12" t="s">
        <v>27</v>
      </c>
      <c r="B9" s="64">
        <f>'2(соцнез-ЦЗ)'!K7</f>
        <v>176</v>
      </c>
      <c r="C9" s="64">
        <f>'2(соцнез-ЦЗ)'!L7</f>
        <v>258</v>
      </c>
      <c r="D9" s="14">
        <f t="shared" si="2"/>
        <v>146.59090909090909</v>
      </c>
      <c r="E9" s="76">
        <f t="shared" si="3"/>
        <v>82</v>
      </c>
      <c r="K9" s="11"/>
    </row>
    <row r="10" spans="1:11" s="3" customFormat="1" ht="23.1" customHeight="1" x14ac:dyDescent="0.25">
      <c r="A10" s="8" t="s">
        <v>28</v>
      </c>
      <c r="B10" s="64">
        <f>'2(соцнез-ЦЗ)'!N7</f>
        <v>47</v>
      </c>
      <c r="C10" s="64">
        <f>'2(соцнез-ЦЗ)'!O7</f>
        <v>184</v>
      </c>
      <c r="D10" s="14" t="str">
        <f>'2(соцнез-ЦЗ)'!P7</f>
        <v>+3,9р.</v>
      </c>
      <c r="E10" s="76">
        <f t="shared" si="3"/>
        <v>137</v>
      </c>
      <c r="K10" s="11"/>
    </row>
    <row r="11" spans="1:11" s="3" customFormat="1" ht="23.1" customHeight="1" x14ac:dyDescent="0.25">
      <c r="A11" s="263" t="s">
        <v>102</v>
      </c>
      <c r="B11" s="82">
        <f>'2(соцнез-ЦЗ)'!Q7</f>
        <v>0</v>
      </c>
      <c r="C11" s="82">
        <f>'2(соцнез-ЦЗ)'!R7</f>
        <v>48</v>
      </c>
      <c r="D11" s="319">
        <f>C11-B11</f>
        <v>48</v>
      </c>
      <c r="E11" s="320"/>
      <c r="K11" s="11"/>
    </row>
    <row r="12" spans="1:11" s="3" customFormat="1" ht="45.6" customHeight="1" x14ac:dyDescent="0.25">
      <c r="A12" s="13" t="s">
        <v>19</v>
      </c>
      <c r="B12" s="64">
        <f>'2(соцнез-ЦЗ)'!T7</f>
        <v>0</v>
      </c>
      <c r="C12" s="64">
        <f>'2(соцнез-ЦЗ)'!U7</f>
        <v>16</v>
      </c>
      <c r="D12" s="14" t="s">
        <v>100</v>
      </c>
      <c r="E12" s="81">
        <f t="shared" si="3"/>
        <v>16</v>
      </c>
      <c r="K12" s="11"/>
    </row>
    <row r="13" spans="1:11" s="3" customFormat="1" ht="45.6" customHeight="1" x14ac:dyDescent="0.25">
      <c r="A13" s="13" t="s">
        <v>29</v>
      </c>
      <c r="B13" s="64">
        <f>'2(соцнез-ЦЗ)'!W7</f>
        <v>1325</v>
      </c>
      <c r="C13" s="64">
        <f>'2(соцнез-ЦЗ)'!X7</f>
        <v>1202</v>
      </c>
      <c r="D13" s="14">
        <f t="shared" si="2"/>
        <v>90.716981132075475</v>
      </c>
      <c r="E13" s="76">
        <f t="shared" si="3"/>
        <v>-123</v>
      </c>
      <c r="K13" s="11"/>
    </row>
    <row r="14" spans="1:11" s="3" customFormat="1" ht="12.75" customHeight="1" x14ac:dyDescent="0.25">
      <c r="A14" s="314" t="s">
        <v>4</v>
      </c>
      <c r="B14" s="315"/>
      <c r="C14" s="315"/>
      <c r="D14" s="315"/>
      <c r="E14" s="315"/>
      <c r="K14" s="11"/>
    </row>
    <row r="15" spans="1:11" s="3" customFormat="1" ht="15" customHeight="1" x14ac:dyDescent="0.25">
      <c r="A15" s="316"/>
      <c r="B15" s="317"/>
      <c r="C15" s="317"/>
      <c r="D15" s="317"/>
      <c r="E15" s="317"/>
      <c r="K15" s="11"/>
    </row>
    <row r="16" spans="1:11" s="3" customFormat="1" ht="24" customHeight="1" x14ac:dyDescent="0.25">
      <c r="A16" s="312" t="s">
        <v>0</v>
      </c>
      <c r="B16" s="318" t="s">
        <v>122</v>
      </c>
      <c r="C16" s="318" t="s">
        <v>123</v>
      </c>
      <c r="D16" s="310" t="s">
        <v>1</v>
      </c>
      <c r="E16" s="311"/>
      <c r="K16" s="11" t="s">
        <v>65</v>
      </c>
    </row>
    <row r="17" spans="1:11" ht="35.85" customHeight="1" x14ac:dyDescent="0.2">
      <c r="A17" s="313"/>
      <c r="B17" s="318"/>
      <c r="C17" s="318"/>
      <c r="D17" s="4" t="s">
        <v>2</v>
      </c>
      <c r="E17" s="5" t="s">
        <v>24</v>
      </c>
      <c r="K17" s="11"/>
    </row>
    <row r="18" spans="1:11" ht="27.75" customHeight="1" x14ac:dyDescent="0.2">
      <c r="A18" s="8" t="s">
        <v>30</v>
      </c>
      <c r="B18" s="64">
        <f>'2(соцнез-ЦЗ)'!Z7</f>
        <v>1150</v>
      </c>
      <c r="C18" s="64">
        <f>'2(соцнез-ЦЗ)'!AA7</f>
        <v>1113</v>
      </c>
      <c r="D18" s="14">
        <f t="shared" ref="D18" si="6">C18*100/B18</f>
        <v>96.782608695652172</v>
      </c>
      <c r="E18" s="81">
        <f t="shared" ref="E18" si="7">C18-B18</f>
        <v>-37</v>
      </c>
      <c r="K18" s="11"/>
    </row>
    <row r="19" spans="1:11" ht="27.75" customHeight="1" x14ac:dyDescent="0.2">
      <c r="A19" s="1" t="s">
        <v>26</v>
      </c>
      <c r="B19" s="64">
        <f>'2(соцнез-ЦЗ)'!AC7</f>
        <v>1081</v>
      </c>
      <c r="C19" s="64">
        <f>'2(соцнез-ЦЗ)'!AD7</f>
        <v>1002</v>
      </c>
      <c r="D19" s="14">
        <f t="shared" ref="D19:D20" si="8">C19*100/B19</f>
        <v>92.691951896392226</v>
      </c>
      <c r="E19" s="81">
        <f t="shared" ref="E19:E20" si="9">C19-B19</f>
        <v>-79</v>
      </c>
      <c r="K19" s="11"/>
    </row>
    <row r="20" spans="1:11" ht="27.75" customHeight="1" x14ac:dyDescent="0.2">
      <c r="A20" s="1" t="s">
        <v>31</v>
      </c>
      <c r="B20" s="64">
        <f>'2(соцнез-ЦЗ)'!AF7</f>
        <v>804</v>
      </c>
      <c r="C20" s="64">
        <f>'2(соцнез-ЦЗ)'!AG7</f>
        <v>711</v>
      </c>
      <c r="D20" s="14">
        <f t="shared" si="8"/>
        <v>88.432835820895519</v>
      </c>
      <c r="E20" s="81">
        <f t="shared" si="9"/>
        <v>-93</v>
      </c>
      <c r="K20" s="11"/>
    </row>
    <row r="21" spans="1:11" ht="64.5" customHeight="1" x14ac:dyDescent="0.25">
      <c r="A21" s="306"/>
      <c r="B21" s="306"/>
      <c r="C21" s="306"/>
      <c r="D21" s="306"/>
      <c r="E21" s="306"/>
    </row>
  </sheetData>
  <mergeCells count="13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67"/>
  <sheetViews>
    <sheetView view="pageBreakPreview" zoomScale="95" zoomScaleNormal="75" zoomScaleSheetLayoutView="95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U12" sqref="U12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9.42578125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" style="41" customWidth="1"/>
    <col min="28" max="28" width="9" style="41" customWidth="1"/>
    <col min="29" max="30" width="12.42578125" style="41" customWidth="1"/>
    <col min="31" max="31" width="8.42578125" style="41" customWidth="1"/>
    <col min="32" max="33" width="12.140625" style="41" customWidth="1"/>
    <col min="34" max="34" width="14.5703125" style="41" customWidth="1"/>
    <col min="35" max="16384" width="9.42578125" style="41"/>
  </cols>
  <sheetData>
    <row r="1" spans="1:38" s="26" customFormat="1" ht="60.75" customHeight="1" x14ac:dyDescent="0.25">
      <c r="B1" s="342" t="s">
        <v>128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31"/>
      <c r="U1" s="231"/>
      <c r="V1" s="231"/>
      <c r="W1" s="25"/>
      <c r="X1" s="25"/>
      <c r="Y1" s="25"/>
      <c r="Z1" s="25"/>
      <c r="AA1" s="321" t="s">
        <v>14</v>
      </c>
      <c r="AB1" s="321"/>
      <c r="AC1" s="321"/>
      <c r="AD1" s="321"/>
      <c r="AE1" s="321"/>
      <c r="AF1" s="321"/>
      <c r="AG1" s="321"/>
      <c r="AH1" s="321"/>
    </row>
    <row r="2" spans="1:38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116"/>
      <c r="V2" s="116"/>
      <c r="W2" s="28"/>
      <c r="X2" s="28"/>
      <c r="Y2" s="28"/>
      <c r="Z2" s="28"/>
      <c r="AA2" s="28"/>
      <c r="AB2" s="28"/>
      <c r="AD2" s="341"/>
      <c r="AE2" s="341"/>
      <c r="AF2" s="339" t="s">
        <v>7</v>
      </c>
      <c r="AG2" s="339"/>
      <c r="AH2" s="339"/>
      <c r="AI2" s="116"/>
    </row>
    <row r="3" spans="1:38" s="202" customFormat="1" ht="97.5" customHeight="1" thickBot="1" x14ac:dyDescent="0.3">
      <c r="A3" s="334"/>
      <c r="B3" s="366" t="s">
        <v>80</v>
      </c>
      <c r="C3" s="367"/>
      <c r="D3" s="368"/>
      <c r="E3" s="362" t="s">
        <v>81</v>
      </c>
      <c r="F3" s="359"/>
      <c r="G3" s="360"/>
      <c r="H3" s="325" t="s">
        <v>103</v>
      </c>
      <c r="I3" s="326"/>
      <c r="J3" s="327"/>
      <c r="K3" s="363" t="s">
        <v>82</v>
      </c>
      <c r="L3" s="364"/>
      <c r="M3" s="365"/>
      <c r="N3" s="362" t="s">
        <v>9</v>
      </c>
      <c r="O3" s="359"/>
      <c r="P3" s="360"/>
      <c r="Q3" s="325" t="s">
        <v>105</v>
      </c>
      <c r="R3" s="326"/>
      <c r="S3" s="327"/>
      <c r="T3" s="358" t="s">
        <v>10</v>
      </c>
      <c r="U3" s="359"/>
      <c r="V3" s="360"/>
      <c r="W3" s="366" t="s">
        <v>8</v>
      </c>
      <c r="X3" s="367"/>
      <c r="Y3" s="368"/>
      <c r="Z3" s="358" t="s">
        <v>15</v>
      </c>
      <c r="AA3" s="359"/>
      <c r="AB3" s="369"/>
      <c r="AC3" s="362" t="s">
        <v>11</v>
      </c>
      <c r="AD3" s="359"/>
      <c r="AE3" s="360"/>
      <c r="AF3" s="358" t="s">
        <v>12</v>
      </c>
      <c r="AG3" s="359"/>
      <c r="AH3" s="360"/>
    </row>
    <row r="4" spans="1:38" s="31" customFormat="1" ht="19.5" customHeight="1" x14ac:dyDescent="0.25">
      <c r="A4" s="335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15.75" customHeight="1" thickBot="1" x14ac:dyDescent="0.3">
      <c r="A5" s="361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233" t="s">
        <v>3</v>
      </c>
      <c r="B6" s="234">
        <v>1</v>
      </c>
      <c r="C6" s="235">
        <v>2</v>
      </c>
      <c r="D6" s="236">
        <v>3</v>
      </c>
      <c r="E6" s="237">
        <v>4</v>
      </c>
      <c r="F6" s="235">
        <v>5</v>
      </c>
      <c r="G6" s="236">
        <v>6</v>
      </c>
      <c r="H6" s="237">
        <v>7</v>
      </c>
      <c r="I6" s="235">
        <v>8</v>
      </c>
      <c r="J6" s="236">
        <v>9</v>
      </c>
      <c r="K6" s="238">
        <v>10</v>
      </c>
      <c r="L6" s="235">
        <v>11</v>
      </c>
      <c r="M6" s="239">
        <v>12</v>
      </c>
      <c r="N6" s="237">
        <v>13</v>
      </c>
      <c r="O6" s="235">
        <v>14</v>
      </c>
      <c r="P6" s="236">
        <v>15</v>
      </c>
      <c r="Q6" s="237">
        <v>16</v>
      </c>
      <c r="R6" s="235">
        <v>17</v>
      </c>
      <c r="S6" s="236">
        <v>18</v>
      </c>
      <c r="T6" s="238">
        <v>19</v>
      </c>
      <c r="U6" s="235">
        <v>20</v>
      </c>
      <c r="V6" s="236">
        <v>21</v>
      </c>
      <c r="W6" s="237">
        <v>22</v>
      </c>
      <c r="X6" s="235">
        <v>23</v>
      </c>
      <c r="Y6" s="236">
        <v>24</v>
      </c>
      <c r="Z6" s="237">
        <v>25</v>
      </c>
      <c r="AA6" s="235">
        <v>26</v>
      </c>
      <c r="AB6" s="236">
        <v>27</v>
      </c>
      <c r="AC6" s="237">
        <v>28</v>
      </c>
      <c r="AD6" s="235">
        <v>29</v>
      </c>
      <c r="AE6" s="236">
        <v>30</v>
      </c>
      <c r="AF6" s="238">
        <v>31</v>
      </c>
      <c r="AG6" s="235">
        <v>32</v>
      </c>
      <c r="AH6" s="236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3126</v>
      </c>
      <c r="C7" s="148">
        <f>SUM(C8:C14)</f>
        <v>2552</v>
      </c>
      <c r="D7" s="149">
        <f>C7*100/B7</f>
        <v>81.637875879718493</v>
      </c>
      <c r="E7" s="150">
        <f>SUM(E8:E14)</f>
        <v>2281</v>
      </c>
      <c r="F7" s="148">
        <f>SUM(F8:F14)</f>
        <v>1915</v>
      </c>
      <c r="G7" s="149">
        <f>F7*100/E7</f>
        <v>83.954405962297244</v>
      </c>
      <c r="H7" s="264">
        <f>SUM(H8:H14)</f>
        <v>952</v>
      </c>
      <c r="I7" s="265">
        <f>SUM(I8:I14)</f>
        <v>1108</v>
      </c>
      <c r="J7" s="149">
        <f>I7*100/H7</f>
        <v>116.38655462184875</v>
      </c>
      <c r="K7" s="150">
        <f>SUM(K8:K14)</f>
        <v>593</v>
      </c>
      <c r="L7" s="148">
        <f>SUM(L8:L14)</f>
        <v>745</v>
      </c>
      <c r="M7" s="149">
        <f>L7*100/K7</f>
        <v>125.63237774030354</v>
      </c>
      <c r="N7" s="150">
        <f>SUM(N8:N14)</f>
        <v>83</v>
      </c>
      <c r="O7" s="148">
        <f>SUM(O8:O14)</f>
        <v>312</v>
      </c>
      <c r="P7" s="198" t="s">
        <v>148</v>
      </c>
      <c r="Q7" s="150">
        <f>SUM(Q8:Q14)</f>
        <v>0</v>
      </c>
      <c r="R7" s="148">
        <f>SUM(R8:R14)</f>
        <v>14</v>
      </c>
      <c r="S7" s="149" t="str">
        <f t="shared" ref="S7:S14" si="0">IF(ISERROR(R7*100/Q7),"-",(R7*100/Q7))</f>
        <v>-</v>
      </c>
      <c r="T7" s="151">
        <f>SUM(T8:T14)</f>
        <v>0</v>
      </c>
      <c r="U7" s="148">
        <f>SUM(U8:U14)</f>
        <v>9</v>
      </c>
      <c r="V7" s="149" t="str">
        <f>IF(ISERROR(U7*100/T7),"-",(U7*100/T7))</f>
        <v>-</v>
      </c>
      <c r="W7" s="150">
        <f>SUM(W8:W14)</f>
        <v>1410</v>
      </c>
      <c r="X7" s="148">
        <f>SUM(X8:X14)</f>
        <v>1359</v>
      </c>
      <c r="Y7" s="149">
        <f>X7*100/W7</f>
        <v>96.38297872340425</v>
      </c>
      <c r="Z7" s="151">
        <f>SUM(Z8:Z14)</f>
        <v>1434</v>
      </c>
      <c r="AA7" s="148">
        <f>SUM(AA8:AA14)</f>
        <v>1368</v>
      </c>
      <c r="AB7" s="152">
        <f>AA7*100/Z7</f>
        <v>95.39748953974896</v>
      </c>
      <c r="AC7" s="150">
        <f>SUM(AC8:AC14)</f>
        <v>1067</v>
      </c>
      <c r="AD7" s="148">
        <f>SUM(AD8:AD14)</f>
        <v>1001</v>
      </c>
      <c r="AE7" s="149">
        <f>AD7*100/AC7</f>
        <v>93.814432989690715</v>
      </c>
      <c r="AF7" s="151">
        <f>SUM(AF8:AF14)</f>
        <v>681</v>
      </c>
      <c r="AG7" s="148">
        <f>SUM(AG8:AG14)</f>
        <v>648</v>
      </c>
      <c r="AH7" s="149">
        <f>AG7*100/AF7</f>
        <v>95.154185022026425</v>
      </c>
      <c r="AI7" s="34"/>
      <c r="AL7" s="39"/>
    </row>
    <row r="8" spans="1:38" s="39" customFormat="1" ht="48.75" customHeight="1" x14ac:dyDescent="0.25">
      <c r="A8" s="131" t="s">
        <v>93</v>
      </c>
      <c r="B8" s="153">
        <v>411</v>
      </c>
      <c r="C8" s="143">
        <v>397</v>
      </c>
      <c r="D8" s="154">
        <f t="shared" ref="D8:D14" si="1">C8*100/B8</f>
        <v>96.593673965936745</v>
      </c>
      <c r="E8" s="155">
        <v>311</v>
      </c>
      <c r="F8" s="143">
        <v>279</v>
      </c>
      <c r="G8" s="154">
        <f t="shared" ref="G8:G14" si="2">F8*100/E8</f>
        <v>89.710610932475888</v>
      </c>
      <c r="H8" s="266">
        <f>E8-'статус на початок року'!J8</f>
        <v>145</v>
      </c>
      <c r="I8" s="267">
        <f>F8-'статус на початок року'!K8</f>
        <v>172</v>
      </c>
      <c r="J8" s="154">
        <f t="shared" ref="J8:J14" si="3">IF(ISERROR(I8*100/H8),"-",(I8*100/H8))</f>
        <v>118.62068965517241</v>
      </c>
      <c r="K8" s="159">
        <v>127</v>
      </c>
      <c r="L8" s="157">
        <v>162</v>
      </c>
      <c r="M8" s="154">
        <f>IF(ISERROR(L8*100/K8),"-",(L8*100/K8))</f>
        <v>127.55905511811024</v>
      </c>
      <c r="N8" s="159">
        <v>6</v>
      </c>
      <c r="O8" s="144">
        <v>56</v>
      </c>
      <c r="P8" s="224" t="s">
        <v>165</v>
      </c>
      <c r="Q8" s="159">
        <v>0</v>
      </c>
      <c r="R8" s="157">
        <v>3</v>
      </c>
      <c r="S8" s="163" t="str">
        <f t="shared" si="0"/>
        <v>-</v>
      </c>
      <c r="T8" s="160">
        <v>0</v>
      </c>
      <c r="U8" s="144">
        <v>2</v>
      </c>
      <c r="V8" s="154" t="str">
        <f>IF(ISERROR(U8*100/T8),"-",(U8*100/T8))</f>
        <v>-</v>
      </c>
      <c r="W8" s="159">
        <v>211</v>
      </c>
      <c r="X8" s="157">
        <v>215</v>
      </c>
      <c r="Y8" s="154">
        <f t="shared" ref="Y8:Y14" si="4">X8*100/W8</f>
        <v>101.89573459715639</v>
      </c>
      <c r="Z8" s="156">
        <v>190</v>
      </c>
      <c r="AA8" s="161">
        <v>197</v>
      </c>
      <c r="AB8" s="158">
        <f t="shared" ref="AB8:AB14" si="5">AA8*100/Z8</f>
        <v>103.68421052631579</v>
      </c>
      <c r="AC8" s="155">
        <v>126</v>
      </c>
      <c r="AD8" s="161">
        <v>124</v>
      </c>
      <c r="AE8" s="154">
        <f t="shared" ref="AE8:AE14" si="6">AD8*100/AC8</f>
        <v>98.412698412698418</v>
      </c>
      <c r="AF8" s="156">
        <v>66</v>
      </c>
      <c r="AG8" s="161">
        <v>74</v>
      </c>
      <c r="AH8" s="154">
        <f t="shared" ref="AH8:AH14" si="7">AG8*100/AF8</f>
        <v>112.12121212121212</v>
      </c>
      <c r="AI8" s="34"/>
      <c r="AJ8" s="38"/>
    </row>
    <row r="9" spans="1:38" s="40" customFormat="1" ht="48.75" customHeight="1" x14ac:dyDescent="0.25">
      <c r="A9" s="132" t="s">
        <v>94</v>
      </c>
      <c r="B9" s="162">
        <v>255</v>
      </c>
      <c r="C9" s="143">
        <v>278</v>
      </c>
      <c r="D9" s="163">
        <f t="shared" si="1"/>
        <v>109.01960784313725</v>
      </c>
      <c r="E9" s="164">
        <v>205</v>
      </c>
      <c r="F9" s="122">
        <v>214</v>
      </c>
      <c r="G9" s="163">
        <f t="shared" si="2"/>
        <v>104.39024390243902</v>
      </c>
      <c r="H9" s="268">
        <f>E9-'статус на початок року'!J9</f>
        <v>90</v>
      </c>
      <c r="I9" s="267">
        <f>F9-'статус на початок року'!K9</f>
        <v>127</v>
      </c>
      <c r="J9" s="163">
        <f t="shared" si="3"/>
        <v>141.11111111111111</v>
      </c>
      <c r="K9" s="167">
        <v>61</v>
      </c>
      <c r="L9" s="127">
        <v>67</v>
      </c>
      <c r="M9" s="163">
        <f t="shared" ref="M9:M14" si="8">IF(ISERROR(L9*100/K9),"-",(L9*100/K9))</f>
        <v>109.8360655737705</v>
      </c>
      <c r="N9" s="167">
        <v>8</v>
      </c>
      <c r="O9" s="126">
        <v>30</v>
      </c>
      <c r="P9" s="218" t="s">
        <v>148</v>
      </c>
      <c r="Q9" s="167">
        <v>0</v>
      </c>
      <c r="R9" s="127">
        <v>1</v>
      </c>
      <c r="S9" s="163" t="str">
        <f t="shared" si="0"/>
        <v>-</v>
      </c>
      <c r="T9" s="168">
        <v>0</v>
      </c>
      <c r="U9" s="126">
        <v>0</v>
      </c>
      <c r="V9" s="163" t="str">
        <f t="shared" ref="V9:V14" si="9">IF(ISERROR(U9*100/T9),"-",(U9*100/T9))</f>
        <v>-</v>
      </c>
      <c r="W9" s="167">
        <v>144</v>
      </c>
      <c r="X9" s="127">
        <v>164</v>
      </c>
      <c r="Y9" s="163">
        <f t="shared" si="4"/>
        <v>113.88888888888889</v>
      </c>
      <c r="Z9" s="165">
        <v>118</v>
      </c>
      <c r="AA9" s="128">
        <v>156</v>
      </c>
      <c r="AB9" s="166">
        <f t="shared" si="5"/>
        <v>132.20338983050848</v>
      </c>
      <c r="AC9" s="164">
        <v>97</v>
      </c>
      <c r="AD9" s="128">
        <v>133</v>
      </c>
      <c r="AE9" s="163">
        <f t="shared" si="6"/>
        <v>137.11340206185568</v>
      </c>
      <c r="AF9" s="165">
        <v>69</v>
      </c>
      <c r="AG9" s="128">
        <v>84</v>
      </c>
      <c r="AH9" s="163">
        <f t="shared" si="7"/>
        <v>121.73913043478261</v>
      </c>
      <c r="AI9" s="34"/>
      <c r="AJ9" s="38"/>
    </row>
    <row r="10" spans="1:38" s="39" customFormat="1" ht="48.75" customHeight="1" x14ac:dyDescent="0.25">
      <c r="A10" s="132" t="s">
        <v>95</v>
      </c>
      <c r="B10" s="162">
        <v>1060</v>
      </c>
      <c r="C10" s="143">
        <v>781</v>
      </c>
      <c r="D10" s="163">
        <f t="shared" si="1"/>
        <v>73.679245283018872</v>
      </c>
      <c r="E10" s="164">
        <v>739</v>
      </c>
      <c r="F10" s="123">
        <v>590</v>
      </c>
      <c r="G10" s="163">
        <f t="shared" si="2"/>
        <v>79.837618403247632</v>
      </c>
      <c r="H10" s="268">
        <f>E10-'статус на початок року'!J10</f>
        <v>292</v>
      </c>
      <c r="I10" s="267">
        <f>F10-'статус на початок року'!K10</f>
        <v>339</v>
      </c>
      <c r="J10" s="163">
        <f t="shared" si="3"/>
        <v>116.0958904109589</v>
      </c>
      <c r="K10" s="167">
        <v>108</v>
      </c>
      <c r="L10" s="127">
        <v>162</v>
      </c>
      <c r="M10" s="163">
        <f t="shared" si="8"/>
        <v>150</v>
      </c>
      <c r="N10" s="167">
        <v>44</v>
      </c>
      <c r="O10" s="125">
        <v>101</v>
      </c>
      <c r="P10" s="163">
        <f t="shared" ref="P7:P14" si="10">IF(ISERROR(O10*100/N10),"-",(O10*100/N10))</f>
        <v>229.54545454545453</v>
      </c>
      <c r="Q10" s="167">
        <v>0</v>
      </c>
      <c r="R10" s="127">
        <v>5</v>
      </c>
      <c r="S10" s="163" t="str">
        <f t="shared" si="0"/>
        <v>-</v>
      </c>
      <c r="T10" s="168">
        <v>0</v>
      </c>
      <c r="U10" s="125">
        <v>1</v>
      </c>
      <c r="V10" s="163" t="str">
        <f t="shared" si="9"/>
        <v>-</v>
      </c>
      <c r="W10" s="167">
        <v>438</v>
      </c>
      <c r="X10" s="127">
        <v>399</v>
      </c>
      <c r="Y10" s="163">
        <f t="shared" si="4"/>
        <v>91.095890410958901</v>
      </c>
      <c r="Z10" s="165">
        <v>449</v>
      </c>
      <c r="AA10" s="128">
        <v>433</v>
      </c>
      <c r="AB10" s="166">
        <f t="shared" si="5"/>
        <v>96.436525612472167</v>
      </c>
      <c r="AC10" s="164">
        <v>351</v>
      </c>
      <c r="AD10" s="128">
        <v>326</v>
      </c>
      <c r="AE10" s="163">
        <f t="shared" si="6"/>
        <v>92.877492877492884</v>
      </c>
      <c r="AF10" s="165">
        <v>244</v>
      </c>
      <c r="AG10" s="128">
        <v>243</v>
      </c>
      <c r="AH10" s="163">
        <f t="shared" si="7"/>
        <v>99.590163934426229</v>
      </c>
      <c r="AI10" s="34"/>
      <c r="AJ10" s="38"/>
    </row>
    <row r="11" spans="1:38" s="39" customFormat="1" ht="48.75" customHeight="1" x14ac:dyDescent="0.25">
      <c r="A11" s="132" t="s">
        <v>96</v>
      </c>
      <c r="B11" s="162">
        <v>426</v>
      </c>
      <c r="C11" s="143">
        <v>310</v>
      </c>
      <c r="D11" s="163">
        <f t="shared" si="1"/>
        <v>72.769953051643199</v>
      </c>
      <c r="E11" s="164">
        <v>331</v>
      </c>
      <c r="F11" s="123">
        <v>262</v>
      </c>
      <c r="G11" s="163">
        <f t="shared" si="2"/>
        <v>79.154078549848947</v>
      </c>
      <c r="H11" s="268">
        <f>E11-'статус на початок року'!J11</f>
        <v>129</v>
      </c>
      <c r="I11" s="267">
        <f>F11-'статус на початок року'!K11</f>
        <v>137</v>
      </c>
      <c r="J11" s="163">
        <f t="shared" si="3"/>
        <v>106.2015503875969</v>
      </c>
      <c r="K11" s="167">
        <v>76</v>
      </c>
      <c r="L11" s="127">
        <v>92</v>
      </c>
      <c r="M11" s="163">
        <f t="shared" si="8"/>
        <v>121.05263157894737</v>
      </c>
      <c r="N11" s="167">
        <v>8</v>
      </c>
      <c r="O11" s="125">
        <v>42</v>
      </c>
      <c r="P11" s="218" t="s">
        <v>152</v>
      </c>
      <c r="Q11" s="167">
        <v>0</v>
      </c>
      <c r="R11" s="127">
        <v>0</v>
      </c>
      <c r="S11" s="163" t="str">
        <f t="shared" si="0"/>
        <v>-</v>
      </c>
      <c r="T11" s="168">
        <v>0</v>
      </c>
      <c r="U11" s="125">
        <v>0</v>
      </c>
      <c r="V11" s="163" t="str">
        <f t="shared" si="9"/>
        <v>-</v>
      </c>
      <c r="W11" s="167">
        <v>231</v>
      </c>
      <c r="X11" s="127">
        <v>191</v>
      </c>
      <c r="Y11" s="163">
        <f t="shared" si="4"/>
        <v>82.683982683982677</v>
      </c>
      <c r="Z11" s="165">
        <v>212</v>
      </c>
      <c r="AA11" s="128">
        <v>154</v>
      </c>
      <c r="AB11" s="166">
        <f t="shared" si="5"/>
        <v>72.64150943396227</v>
      </c>
      <c r="AC11" s="164">
        <v>169</v>
      </c>
      <c r="AD11" s="128">
        <v>129</v>
      </c>
      <c r="AE11" s="163">
        <f t="shared" si="6"/>
        <v>76.331360946745562</v>
      </c>
      <c r="AF11" s="165">
        <v>100</v>
      </c>
      <c r="AG11" s="128">
        <v>73</v>
      </c>
      <c r="AH11" s="163">
        <f t="shared" si="7"/>
        <v>73</v>
      </c>
      <c r="AI11" s="34"/>
      <c r="AJ11" s="38"/>
    </row>
    <row r="12" spans="1:38" s="39" customFormat="1" ht="48.75" customHeight="1" x14ac:dyDescent="0.25">
      <c r="A12" s="132" t="s">
        <v>97</v>
      </c>
      <c r="B12" s="162">
        <v>496</v>
      </c>
      <c r="C12" s="143">
        <v>402</v>
      </c>
      <c r="D12" s="163">
        <f t="shared" si="1"/>
        <v>81.048387096774192</v>
      </c>
      <c r="E12" s="164">
        <v>372</v>
      </c>
      <c r="F12" s="123">
        <v>293</v>
      </c>
      <c r="G12" s="163">
        <f t="shared" si="2"/>
        <v>78.763440860215056</v>
      </c>
      <c r="H12" s="268">
        <f>E12-'статус на початок року'!J12</f>
        <v>136</v>
      </c>
      <c r="I12" s="267">
        <f>F12-'статус на початок року'!K12</f>
        <v>163</v>
      </c>
      <c r="J12" s="163">
        <f t="shared" si="3"/>
        <v>119.85294117647059</v>
      </c>
      <c r="K12" s="167">
        <v>85</v>
      </c>
      <c r="L12" s="127">
        <v>122</v>
      </c>
      <c r="M12" s="163">
        <f t="shared" si="8"/>
        <v>143.52941176470588</v>
      </c>
      <c r="N12" s="167">
        <v>7</v>
      </c>
      <c r="O12" s="125">
        <v>38</v>
      </c>
      <c r="P12" s="218" t="s">
        <v>166</v>
      </c>
      <c r="Q12" s="167">
        <v>0</v>
      </c>
      <c r="R12" s="127">
        <v>3</v>
      </c>
      <c r="S12" s="163" t="str">
        <f t="shared" si="0"/>
        <v>-</v>
      </c>
      <c r="T12" s="168">
        <v>0</v>
      </c>
      <c r="U12" s="125">
        <v>4</v>
      </c>
      <c r="V12" s="163" t="str">
        <f t="shared" si="9"/>
        <v>-</v>
      </c>
      <c r="W12" s="167">
        <v>163</v>
      </c>
      <c r="X12" s="127">
        <v>196</v>
      </c>
      <c r="Y12" s="163">
        <f t="shared" si="4"/>
        <v>120.24539877300613</v>
      </c>
      <c r="Z12" s="165">
        <v>212</v>
      </c>
      <c r="AA12" s="128">
        <v>221</v>
      </c>
      <c r="AB12" s="166">
        <f t="shared" si="5"/>
        <v>104.24528301886792</v>
      </c>
      <c r="AC12" s="164">
        <v>169</v>
      </c>
      <c r="AD12" s="128">
        <v>153</v>
      </c>
      <c r="AE12" s="163">
        <f t="shared" si="6"/>
        <v>90.532544378698219</v>
      </c>
      <c r="AF12" s="165">
        <v>92</v>
      </c>
      <c r="AG12" s="128">
        <v>85</v>
      </c>
      <c r="AH12" s="163">
        <f t="shared" si="7"/>
        <v>92.391304347826093</v>
      </c>
      <c r="AI12" s="34"/>
      <c r="AJ12" s="38"/>
    </row>
    <row r="13" spans="1:38" s="39" customFormat="1" ht="48.75" customHeight="1" x14ac:dyDescent="0.25">
      <c r="A13" s="132" t="s">
        <v>98</v>
      </c>
      <c r="B13" s="162">
        <v>263</v>
      </c>
      <c r="C13" s="143">
        <v>189</v>
      </c>
      <c r="D13" s="163">
        <f t="shared" si="1"/>
        <v>71.863117870722434</v>
      </c>
      <c r="E13" s="164">
        <v>175</v>
      </c>
      <c r="F13" s="123">
        <v>129</v>
      </c>
      <c r="G13" s="163">
        <f t="shared" si="2"/>
        <v>73.714285714285708</v>
      </c>
      <c r="H13" s="268">
        <f>E13-'статус на початок року'!J13</f>
        <v>96</v>
      </c>
      <c r="I13" s="267">
        <f>F13-'статус на початок року'!K13</f>
        <v>92</v>
      </c>
      <c r="J13" s="163">
        <f t="shared" si="3"/>
        <v>95.833333333333329</v>
      </c>
      <c r="K13" s="167">
        <v>74</v>
      </c>
      <c r="L13" s="127">
        <v>59</v>
      </c>
      <c r="M13" s="163">
        <f t="shared" si="8"/>
        <v>79.729729729729726</v>
      </c>
      <c r="N13" s="167">
        <v>0</v>
      </c>
      <c r="O13" s="125">
        <v>19</v>
      </c>
      <c r="P13" s="163" t="str">
        <f t="shared" si="10"/>
        <v>-</v>
      </c>
      <c r="Q13" s="167">
        <v>0</v>
      </c>
      <c r="R13" s="127">
        <v>0</v>
      </c>
      <c r="S13" s="163" t="str">
        <f t="shared" si="0"/>
        <v>-</v>
      </c>
      <c r="T13" s="168">
        <v>0</v>
      </c>
      <c r="U13" s="125">
        <v>2</v>
      </c>
      <c r="V13" s="163" t="str">
        <f t="shared" si="9"/>
        <v>-</v>
      </c>
      <c r="W13" s="167">
        <v>124</v>
      </c>
      <c r="X13" s="127">
        <v>95</v>
      </c>
      <c r="Y13" s="163">
        <f t="shared" si="4"/>
        <v>76.612903225806448</v>
      </c>
      <c r="Z13" s="165">
        <v>128</v>
      </c>
      <c r="AA13" s="128">
        <v>112</v>
      </c>
      <c r="AB13" s="166">
        <f t="shared" si="5"/>
        <v>87.5</v>
      </c>
      <c r="AC13" s="164">
        <v>73</v>
      </c>
      <c r="AD13" s="128">
        <v>73</v>
      </c>
      <c r="AE13" s="163">
        <f t="shared" si="6"/>
        <v>100</v>
      </c>
      <c r="AF13" s="165">
        <v>55</v>
      </c>
      <c r="AG13" s="128">
        <v>51</v>
      </c>
      <c r="AH13" s="163">
        <f t="shared" si="7"/>
        <v>92.727272727272734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69">
        <v>215</v>
      </c>
      <c r="C14" s="212">
        <v>195</v>
      </c>
      <c r="D14" s="170">
        <f t="shared" si="1"/>
        <v>90.697674418604649</v>
      </c>
      <c r="E14" s="171">
        <v>148</v>
      </c>
      <c r="F14" s="134">
        <v>148</v>
      </c>
      <c r="G14" s="170">
        <f t="shared" si="2"/>
        <v>100</v>
      </c>
      <c r="H14" s="269">
        <f>E14-'статус на початок року'!J14</f>
        <v>64</v>
      </c>
      <c r="I14" s="270">
        <f>F14-'статус на початок року'!K14</f>
        <v>78</v>
      </c>
      <c r="J14" s="170">
        <f t="shared" si="3"/>
        <v>121.875</v>
      </c>
      <c r="K14" s="175">
        <v>62</v>
      </c>
      <c r="L14" s="173">
        <v>81</v>
      </c>
      <c r="M14" s="170">
        <f t="shared" si="8"/>
        <v>130.64516129032259</v>
      </c>
      <c r="N14" s="175">
        <v>10</v>
      </c>
      <c r="O14" s="135">
        <v>26</v>
      </c>
      <c r="P14" s="226" t="s">
        <v>167</v>
      </c>
      <c r="Q14" s="175">
        <v>0</v>
      </c>
      <c r="R14" s="173">
        <v>2</v>
      </c>
      <c r="S14" s="170" t="str">
        <f t="shared" si="0"/>
        <v>-</v>
      </c>
      <c r="T14" s="176">
        <v>0</v>
      </c>
      <c r="U14" s="135">
        <v>0</v>
      </c>
      <c r="V14" s="170" t="str">
        <f t="shared" si="9"/>
        <v>-</v>
      </c>
      <c r="W14" s="175">
        <v>99</v>
      </c>
      <c r="X14" s="173">
        <v>99</v>
      </c>
      <c r="Y14" s="170">
        <f t="shared" si="4"/>
        <v>100</v>
      </c>
      <c r="Z14" s="172">
        <v>125</v>
      </c>
      <c r="AA14" s="177">
        <v>95</v>
      </c>
      <c r="AB14" s="174">
        <f t="shared" si="5"/>
        <v>76</v>
      </c>
      <c r="AC14" s="171">
        <v>82</v>
      </c>
      <c r="AD14" s="177">
        <v>63</v>
      </c>
      <c r="AE14" s="170">
        <f t="shared" si="6"/>
        <v>76.829268292682926</v>
      </c>
      <c r="AF14" s="172">
        <v>55</v>
      </c>
      <c r="AG14" s="177">
        <v>38</v>
      </c>
      <c r="AH14" s="170">
        <f t="shared" si="7"/>
        <v>69.090909090909093</v>
      </c>
      <c r="AI14" s="34"/>
      <c r="AJ14" s="38"/>
    </row>
    <row r="15" spans="1:38" s="78" customFormat="1" ht="64.5" customHeight="1" x14ac:dyDescent="0.25">
      <c r="A15" s="77"/>
      <c r="B15" s="77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s="78" customFormat="1" ht="15" x14ac:dyDescent="0.25">
      <c r="H16" s="41"/>
      <c r="I16" s="41"/>
      <c r="J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8:31" s="78" customFormat="1" ht="15" x14ac:dyDescent="0.25">
      <c r="H17" s="41"/>
      <c r="I17" s="41"/>
      <c r="J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8:31" s="78" customFormat="1" ht="15" x14ac:dyDescent="0.25">
      <c r="H18" s="41"/>
      <c r="I18" s="41"/>
      <c r="J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8:31" s="78" customFormat="1" ht="15" x14ac:dyDescent="0.25">
      <c r="H19" s="41"/>
      <c r="I19" s="41"/>
      <c r="J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8:31" s="78" customFormat="1" ht="15" x14ac:dyDescent="0.25">
      <c r="H20" s="41"/>
      <c r="I20" s="41"/>
      <c r="J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8:31" s="78" customFormat="1" ht="15" x14ac:dyDescent="0.25">
      <c r="H21" s="41"/>
      <c r="I21" s="41"/>
      <c r="J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8:31" s="78" customFormat="1" ht="15" x14ac:dyDescent="0.25">
      <c r="H22" s="41"/>
      <c r="I22" s="41"/>
      <c r="J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8:31" s="78" customFormat="1" ht="15" x14ac:dyDescent="0.25">
      <c r="H23" s="41"/>
      <c r="I23" s="41"/>
      <c r="J23" s="41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8:31" s="78" customFormat="1" ht="15" x14ac:dyDescent="0.25">
      <c r="H24" s="41"/>
      <c r="I24" s="41"/>
      <c r="J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8:31" s="78" customFormat="1" ht="15" x14ac:dyDescent="0.25">
      <c r="H25" s="41"/>
      <c r="I25" s="41"/>
      <c r="J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8:31" s="78" customFormat="1" ht="15" x14ac:dyDescent="0.25">
      <c r="H26" s="41"/>
      <c r="I26" s="41"/>
      <c r="J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8:31" s="78" customFormat="1" ht="15" x14ac:dyDescent="0.25">
      <c r="H27" s="41"/>
      <c r="I27" s="41"/>
      <c r="J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8:31" s="78" customFormat="1" ht="15" x14ac:dyDescent="0.25">
      <c r="H28" s="41"/>
      <c r="I28" s="41"/>
      <c r="J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8:31" s="78" customFormat="1" ht="15" x14ac:dyDescent="0.25">
      <c r="H29" s="41"/>
      <c r="I29" s="41"/>
      <c r="J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8:31" s="78" customFormat="1" ht="15" x14ac:dyDescent="0.25">
      <c r="H30" s="41"/>
      <c r="I30" s="41"/>
      <c r="J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8:31" s="78" customFormat="1" ht="15" x14ac:dyDescent="0.25">
      <c r="H31" s="41"/>
      <c r="I31" s="41"/>
      <c r="J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8:31" s="78" customFormat="1" ht="15" x14ac:dyDescent="0.25">
      <c r="H32" s="41"/>
      <c r="I32" s="41"/>
      <c r="J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8:31" s="78" customFormat="1" ht="15" x14ac:dyDescent="0.25">
      <c r="H33" s="41"/>
      <c r="I33" s="41"/>
      <c r="J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8:31" s="78" customFormat="1" ht="15" x14ac:dyDescent="0.25">
      <c r="H34" s="41"/>
      <c r="I34" s="41"/>
      <c r="J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8:31" s="78" customFormat="1" ht="15" x14ac:dyDescent="0.25">
      <c r="H35" s="41"/>
      <c r="I35" s="41"/>
      <c r="J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8:31" s="78" customFormat="1" ht="15" x14ac:dyDescent="0.25">
      <c r="H36" s="41"/>
      <c r="I36" s="41"/>
      <c r="J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8:31" s="78" customFormat="1" ht="15" x14ac:dyDescent="0.25">
      <c r="H37" s="41"/>
      <c r="I37" s="41"/>
      <c r="J37" s="41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8:31" s="78" customFormat="1" ht="15" x14ac:dyDescent="0.25">
      <c r="H38" s="41"/>
      <c r="I38" s="41"/>
      <c r="J38" s="41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8:31" s="78" customFormat="1" ht="15" x14ac:dyDescent="0.25">
      <c r="H39" s="41"/>
      <c r="I39" s="41"/>
      <c r="J39" s="41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8:31" s="78" customFormat="1" ht="15" x14ac:dyDescent="0.25">
      <c r="H40" s="41"/>
      <c r="I40" s="41"/>
      <c r="J40" s="41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8:31" s="78" customFormat="1" ht="15" x14ac:dyDescent="0.25">
      <c r="H41" s="41"/>
      <c r="I41" s="41"/>
      <c r="J41" s="4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8:31" s="78" customFormat="1" ht="15" x14ac:dyDescent="0.25">
      <c r="H42" s="41"/>
      <c r="I42" s="41"/>
      <c r="J42" s="41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8:31" s="78" customFormat="1" ht="15" x14ac:dyDescent="0.25">
      <c r="H43" s="41"/>
      <c r="I43" s="41"/>
      <c r="J43" s="4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8:31" s="78" customFormat="1" ht="15" x14ac:dyDescent="0.25">
      <c r="H44" s="41"/>
      <c r="I44" s="41"/>
      <c r="J44" s="41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8:31" s="78" customFormat="1" ht="15" x14ac:dyDescent="0.25">
      <c r="H45" s="41"/>
      <c r="I45" s="41"/>
      <c r="J45" s="41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8:31" s="78" customFormat="1" ht="15" x14ac:dyDescent="0.25">
      <c r="H46" s="41"/>
      <c r="I46" s="41"/>
      <c r="J46" s="41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8:31" s="78" customFormat="1" ht="15" x14ac:dyDescent="0.25">
      <c r="H47" s="41"/>
      <c r="I47" s="41"/>
      <c r="J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8:31" s="78" customFormat="1" ht="15" x14ac:dyDescent="0.25">
      <c r="H48" s="41"/>
      <c r="I48" s="41"/>
      <c r="J48" s="4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8:31" s="78" customFormat="1" ht="15" x14ac:dyDescent="0.25">
      <c r="H49" s="41"/>
      <c r="I49" s="41"/>
      <c r="J49" s="4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8:31" s="78" customFormat="1" ht="15" x14ac:dyDescent="0.25">
      <c r="H50" s="41"/>
      <c r="I50" s="41"/>
      <c r="J50" s="41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8:31" s="78" customFormat="1" ht="15" x14ac:dyDescent="0.25">
      <c r="H51" s="41"/>
      <c r="I51" s="41"/>
      <c r="J51" s="41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8:31" s="78" customFormat="1" ht="15" x14ac:dyDescent="0.25">
      <c r="H52" s="41"/>
      <c r="I52" s="41"/>
      <c r="J52" s="41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8:31" s="78" customFormat="1" ht="15" x14ac:dyDescent="0.25">
      <c r="H53" s="41"/>
      <c r="I53" s="41"/>
      <c r="J53" s="41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8:31" s="78" customFormat="1" ht="15" x14ac:dyDescent="0.25">
      <c r="H54" s="41"/>
      <c r="I54" s="41"/>
      <c r="J54" s="41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8:31" s="78" customFormat="1" ht="15" x14ac:dyDescent="0.25">
      <c r="H55" s="41"/>
      <c r="I55" s="41"/>
      <c r="J55" s="41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8:31" s="78" customFormat="1" ht="15" x14ac:dyDescent="0.25">
      <c r="H56" s="41"/>
      <c r="I56" s="41"/>
      <c r="J56" s="41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8:31" s="78" customFormat="1" ht="15" x14ac:dyDescent="0.25">
      <c r="H57" s="41"/>
      <c r="I57" s="41"/>
      <c r="J57" s="41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8:31" s="78" customFormat="1" ht="15" x14ac:dyDescent="0.25">
      <c r="H58" s="41"/>
      <c r="I58" s="41"/>
      <c r="J58" s="41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8:31" s="78" customFormat="1" ht="15" x14ac:dyDescent="0.25">
      <c r="H59" s="41"/>
      <c r="I59" s="41"/>
      <c r="J59" s="41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8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8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8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8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8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H3:J3"/>
    <mergeCell ref="H4:H5"/>
    <mergeCell ref="I4:I5"/>
    <mergeCell ref="J4:J5"/>
    <mergeCell ref="Q3:S3"/>
    <mergeCell ref="Q4:Q5"/>
    <mergeCell ref="R4:R5"/>
    <mergeCell ref="S4:S5"/>
    <mergeCell ref="P4:P5"/>
    <mergeCell ref="W3:Y3"/>
    <mergeCell ref="Z3:AB3"/>
    <mergeCell ref="AC3:AE3"/>
    <mergeCell ref="Y4:Y5"/>
    <mergeCell ref="X4:X5"/>
    <mergeCell ref="Z4:Z5"/>
    <mergeCell ref="T4:T5"/>
    <mergeCell ref="U4:U5"/>
    <mergeCell ref="V4:V5"/>
    <mergeCell ref="W4:W5"/>
    <mergeCell ref="C15:V15"/>
    <mergeCell ref="O4:O5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N4:N5"/>
    <mergeCell ref="AF2:AH2"/>
    <mergeCell ref="AA1:AH1"/>
    <mergeCell ref="AF4:AF5"/>
    <mergeCell ref="AG4:AG5"/>
    <mergeCell ref="AH4:AH5"/>
    <mergeCell ref="AA4:AA5"/>
    <mergeCell ref="AB4:AB5"/>
    <mergeCell ref="AC4:AC5"/>
    <mergeCell ref="AD4:AD5"/>
    <mergeCell ref="AE4:AE5"/>
    <mergeCell ref="AF3:AH3"/>
    <mergeCell ref="AD2:AE2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9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307" t="s">
        <v>63</v>
      </c>
      <c r="B1" s="307"/>
      <c r="C1" s="307"/>
      <c r="D1" s="307"/>
      <c r="E1" s="84"/>
      <c r="F1" s="84"/>
      <c r="G1" s="84"/>
      <c r="H1" s="84"/>
    </row>
    <row r="2" spans="1:11" s="3" customFormat="1" ht="25.5" customHeight="1" x14ac:dyDescent="0.25">
      <c r="A2" s="307" t="s">
        <v>67</v>
      </c>
      <c r="B2" s="307"/>
      <c r="C2" s="307"/>
      <c r="D2" s="307"/>
      <c r="E2" s="84"/>
      <c r="F2" s="84"/>
      <c r="G2" s="84"/>
      <c r="H2" s="84"/>
    </row>
    <row r="3" spans="1:11" s="3" customFormat="1" ht="23.25" customHeight="1" x14ac:dyDescent="0.2">
      <c r="A3" s="379" t="s">
        <v>88</v>
      </c>
      <c r="B3" s="379"/>
      <c r="C3" s="379"/>
      <c r="D3" s="379"/>
      <c r="E3" s="2"/>
      <c r="F3" s="2"/>
      <c r="G3" s="2"/>
      <c r="H3" s="2"/>
    </row>
    <row r="4" spans="1:11" s="3" customFormat="1" ht="23.25" customHeight="1" x14ac:dyDescent="0.25">
      <c r="B4" s="85"/>
      <c r="C4" s="85"/>
      <c r="D4" s="86" t="s">
        <v>79</v>
      </c>
    </row>
    <row r="5" spans="1:11" s="87" customFormat="1" ht="21.6" customHeight="1" x14ac:dyDescent="0.25">
      <c r="A5" s="374" t="s">
        <v>0</v>
      </c>
      <c r="B5" s="375" t="s">
        <v>68</v>
      </c>
      <c r="C5" s="377" t="s">
        <v>69</v>
      </c>
      <c r="D5" s="378"/>
      <c r="E5" s="3"/>
      <c r="F5" s="3"/>
      <c r="G5" s="3"/>
      <c r="H5" s="3"/>
    </row>
    <row r="6" spans="1:11" s="87" customFormat="1" ht="27.75" customHeight="1" x14ac:dyDescent="0.25">
      <c r="A6" s="374"/>
      <c r="B6" s="376"/>
      <c r="C6" s="88" t="s">
        <v>70</v>
      </c>
      <c r="D6" s="89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7"/>
      <c r="F7" s="87"/>
      <c r="G7" s="87"/>
      <c r="H7" s="87"/>
      <c r="I7" s="90"/>
      <c r="K7" s="90"/>
    </row>
    <row r="8" spans="1:11" s="3" customFormat="1" ht="30.6" customHeight="1" x14ac:dyDescent="0.25">
      <c r="A8" s="109" t="s">
        <v>80</v>
      </c>
      <c r="B8" s="108" t="e">
        <f>SUM(C8:D8)</f>
        <v>#REF!</v>
      </c>
      <c r="C8" s="108">
        <f>'!!12-жінки'!B7</f>
        <v>31191</v>
      </c>
      <c r="D8" s="108" t="e">
        <f>'!!13-чоловіки'!B7</f>
        <v>#REF!</v>
      </c>
      <c r="E8" s="87"/>
      <c r="F8" s="87"/>
      <c r="G8" s="87"/>
      <c r="H8" s="87"/>
      <c r="I8" s="90"/>
      <c r="K8" s="90"/>
    </row>
    <row r="9" spans="1:11" s="3" customFormat="1" ht="30.6" customHeight="1" x14ac:dyDescent="0.25">
      <c r="A9" s="109" t="s">
        <v>81</v>
      </c>
      <c r="B9" s="108" t="e">
        <f>SUM(C9:D9)</f>
        <v>#REF!</v>
      </c>
      <c r="C9" s="108">
        <f>'!!12-жінки'!C7</f>
        <v>26828</v>
      </c>
      <c r="D9" s="108" t="e">
        <f>'!!13-чоловіки'!C7</f>
        <v>#REF!</v>
      </c>
    </row>
    <row r="10" spans="1:11" s="3" customFormat="1" ht="30.6" customHeight="1" x14ac:dyDescent="0.25">
      <c r="A10" s="110" t="s">
        <v>82</v>
      </c>
      <c r="B10" s="108" t="e">
        <f t="shared" ref="B10:B13" si="0">SUM(C10:D10)</f>
        <v>#REF!</v>
      </c>
      <c r="C10" s="108">
        <f>'!!12-жінки'!D7</f>
        <v>9261</v>
      </c>
      <c r="D10" s="108" t="e">
        <f>'!!13-чоловіки'!D7</f>
        <v>#REF!</v>
      </c>
    </row>
    <row r="11" spans="1:11" s="3" customFormat="1" ht="30.6" customHeight="1" x14ac:dyDescent="0.25">
      <c r="A11" s="111" t="s">
        <v>83</v>
      </c>
      <c r="B11" s="108" t="e">
        <f t="shared" si="0"/>
        <v>#REF!</v>
      </c>
      <c r="C11" s="108">
        <f>'!!12-жінки'!F7</f>
        <v>1719</v>
      </c>
      <c r="D11" s="108" t="e">
        <f>'!!13-чоловіки'!F7</f>
        <v>#REF!</v>
      </c>
      <c r="G11" s="91"/>
    </row>
    <row r="12" spans="1:11" s="3" customFormat="1" ht="56.25" customHeight="1" x14ac:dyDescent="0.25">
      <c r="A12" s="111" t="s">
        <v>84</v>
      </c>
      <c r="B12" s="108" t="e">
        <f t="shared" si="0"/>
        <v>#REF!</v>
      </c>
      <c r="C12" s="108">
        <f>'!!12-жінки'!G7</f>
        <v>116</v>
      </c>
      <c r="D12" s="108" t="e">
        <f>'!!13-чоловіки'!G7</f>
        <v>#REF!</v>
      </c>
    </row>
    <row r="13" spans="1:11" s="3" customFormat="1" ht="54.75" customHeight="1" x14ac:dyDescent="0.25">
      <c r="A13" s="111" t="s">
        <v>8</v>
      </c>
      <c r="B13" s="108" t="e">
        <f t="shared" si="0"/>
        <v>#REF!</v>
      </c>
      <c r="C13" s="108">
        <f>'!!12-жінки'!H7</f>
        <v>22702</v>
      </c>
      <c r="D13" s="108" t="e">
        <f>'!!13-чоловіки'!H7</f>
        <v>#REF!</v>
      </c>
      <c r="E13" s="91"/>
    </row>
    <row r="14" spans="1:11" s="3" customFormat="1" ht="23.1" customHeight="1" x14ac:dyDescent="0.25">
      <c r="A14" s="370" t="s">
        <v>87</v>
      </c>
      <c r="B14" s="371"/>
      <c r="C14" s="371"/>
      <c r="D14" s="371"/>
      <c r="E14" s="91"/>
    </row>
    <row r="15" spans="1:11" ht="25.5" customHeight="1" x14ac:dyDescent="0.2">
      <c r="A15" s="372"/>
      <c r="B15" s="373"/>
      <c r="C15" s="373"/>
      <c r="D15" s="373"/>
      <c r="E15" s="91"/>
      <c r="F15" s="3"/>
      <c r="G15" s="3"/>
      <c r="H15" s="3"/>
    </row>
    <row r="16" spans="1:11" ht="21.6" customHeight="1" x14ac:dyDescent="0.2">
      <c r="A16" s="374" t="s">
        <v>0</v>
      </c>
      <c r="B16" s="375" t="s">
        <v>68</v>
      </c>
      <c r="C16" s="377" t="s">
        <v>69</v>
      </c>
      <c r="D16" s="378"/>
      <c r="E16" s="3"/>
      <c r="F16" s="3"/>
      <c r="G16" s="3"/>
      <c r="H16" s="3"/>
    </row>
    <row r="17" spans="1:4" ht="27" customHeight="1" x14ac:dyDescent="0.2">
      <c r="A17" s="374"/>
      <c r="B17" s="376"/>
      <c r="C17" s="88" t="s">
        <v>70</v>
      </c>
      <c r="D17" s="89" t="s">
        <v>71</v>
      </c>
    </row>
    <row r="18" spans="1:4" ht="30.6" customHeight="1" x14ac:dyDescent="0.2">
      <c r="A18" s="109" t="s">
        <v>80</v>
      </c>
      <c r="B18" s="108" t="e">
        <f>C18+D18</f>
        <v>#REF!</v>
      </c>
      <c r="C18" s="108">
        <f>'!!12-жінки'!I7</f>
        <v>4644</v>
      </c>
      <c r="D18" s="112" t="e">
        <f>'!!13-чоловіки'!I7</f>
        <v>#REF!</v>
      </c>
    </row>
    <row r="19" spans="1:4" ht="30.6" customHeight="1" x14ac:dyDescent="0.2">
      <c r="A19" s="92" t="s">
        <v>81</v>
      </c>
      <c r="B19" s="108" t="e">
        <f t="shared" ref="B19:B20" si="1">C19+D19</f>
        <v>#REF!</v>
      </c>
      <c r="C19" s="113">
        <f>'!!12-жінки'!J7</f>
        <v>3857</v>
      </c>
      <c r="D19" s="113" t="e">
        <f>'!!13-чоловіки'!J7</f>
        <v>#REF!</v>
      </c>
    </row>
    <row r="20" spans="1:4" ht="30.6" customHeight="1" x14ac:dyDescent="0.2">
      <c r="A20" s="92" t="s">
        <v>85</v>
      </c>
      <c r="B20" s="108" t="e">
        <f t="shared" si="1"/>
        <v>#REF!</v>
      </c>
      <c r="C20" s="113">
        <f>'!!12-жінки'!K7</f>
        <v>2725</v>
      </c>
      <c r="D20" s="113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7" customWidth="1"/>
    <col min="2" max="2" width="17" style="107" customWidth="1"/>
    <col min="3" max="3" width="12.42578125" style="106" customWidth="1"/>
    <col min="4" max="4" width="13.5703125" style="106" customWidth="1"/>
    <col min="5" max="5" width="11.5703125" style="106" customWidth="1"/>
    <col min="6" max="6" width="10.42578125" style="106" customWidth="1"/>
    <col min="7" max="7" width="16.42578125" style="106" customWidth="1"/>
    <col min="8" max="8" width="14.42578125" style="106" customWidth="1"/>
    <col min="9" max="9" width="13.5703125" style="106" customWidth="1"/>
    <col min="10" max="11" width="12.4257812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6" t="s">
        <v>89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7"/>
      <c r="B3" s="380" t="s">
        <v>20</v>
      </c>
      <c r="C3" s="389" t="s">
        <v>73</v>
      </c>
      <c r="D3" s="389" t="s">
        <v>74</v>
      </c>
      <c r="E3" s="389" t="s">
        <v>75</v>
      </c>
      <c r="F3" s="389" t="s">
        <v>76</v>
      </c>
      <c r="G3" s="389" t="s">
        <v>77</v>
      </c>
      <c r="H3" s="389" t="s">
        <v>8</v>
      </c>
      <c r="I3" s="383" t="s">
        <v>15</v>
      </c>
      <c r="J3" s="390" t="s">
        <v>78</v>
      </c>
      <c r="K3" s="389" t="s">
        <v>12</v>
      </c>
    </row>
    <row r="4" spans="1:11" s="97" customFormat="1" ht="9" customHeight="1" x14ac:dyDescent="0.2">
      <c r="A4" s="388"/>
      <c r="B4" s="381"/>
      <c r="C4" s="389"/>
      <c r="D4" s="389"/>
      <c r="E4" s="389"/>
      <c r="F4" s="389"/>
      <c r="G4" s="389"/>
      <c r="H4" s="389"/>
      <c r="I4" s="384"/>
      <c r="J4" s="390"/>
      <c r="K4" s="389"/>
    </row>
    <row r="5" spans="1:11" s="97" customFormat="1" ht="54.75" customHeight="1" x14ac:dyDescent="0.2">
      <c r="A5" s="388"/>
      <c r="B5" s="382"/>
      <c r="C5" s="389"/>
      <c r="D5" s="389"/>
      <c r="E5" s="389"/>
      <c r="F5" s="389"/>
      <c r="G5" s="389"/>
      <c r="H5" s="389"/>
      <c r="I5" s="385"/>
      <c r="J5" s="390"/>
      <c r="K5" s="389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00">
        <f>SUM(B8:B35)</f>
        <v>31191</v>
      </c>
      <c r="C7" s="100">
        <f t="shared" ref="C7:K7" si="0">SUM(C8:C35)</f>
        <v>26828</v>
      </c>
      <c r="D7" s="100">
        <f t="shared" si="0"/>
        <v>9261</v>
      </c>
      <c r="E7" s="100">
        <f t="shared" si="0"/>
        <v>7724</v>
      </c>
      <c r="F7" s="100">
        <f t="shared" si="0"/>
        <v>1719</v>
      </c>
      <c r="G7" s="100">
        <f t="shared" si="0"/>
        <v>116</v>
      </c>
      <c r="H7" s="100">
        <f t="shared" si="0"/>
        <v>22702</v>
      </c>
      <c r="I7" s="100">
        <f t="shared" si="0"/>
        <v>4644</v>
      </c>
      <c r="J7" s="100">
        <f t="shared" si="0"/>
        <v>3857</v>
      </c>
      <c r="K7" s="100">
        <f t="shared" si="0"/>
        <v>2725</v>
      </c>
    </row>
    <row r="8" spans="1:11" ht="15" customHeight="1" x14ac:dyDescent="0.25">
      <c r="A8" s="102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2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2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2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2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2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2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2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2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2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2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2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2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2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2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2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2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2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2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2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2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2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4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5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5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5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5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5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7" customWidth="1"/>
    <col min="2" max="2" width="17.42578125" style="107" customWidth="1"/>
    <col min="3" max="3" width="14.42578125" style="106" customWidth="1"/>
    <col min="4" max="4" width="13.5703125" style="106" customWidth="1"/>
    <col min="5" max="5" width="13" style="106" customWidth="1"/>
    <col min="6" max="6" width="12.42578125" style="106" customWidth="1"/>
    <col min="7" max="7" width="19.5703125" style="106" customWidth="1"/>
    <col min="8" max="8" width="17.42578125" style="106" customWidth="1"/>
    <col min="9" max="9" width="12.42578125" style="106" customWidth="1"/>
    <col min="10" max="10" width="14.5703125" style="106" customWidth="1"/>
    <col min="11" max="11" width="1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6" t="s">
        <v>90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7"/>
      <c r="B3" s="380" t="s">
        <v>20</v>
      </c>
      <c r="C3" s="392" t="s">
        <v>73</v>
      </c>
      <c r="D3" s="392" t="s">
        <v>74</v>
      </c>
      <c r="E3" s="392" t="s">
        <v>75</v>
      </c>
      <c r="F3" s="392" t="s">
        <v>76</v>
      </c>
      <c r="G3" s="392" t="s">
        <v>77</v>
      </c>
      <c r="H3" s="392" t="s">
        <v>8</v>
      </c>
      <c r="I3" s="393" t="s">
        <v>15</v>
      </c>
      <c r="J3" s="391" t="s">
        <v>78</v>
      </c>
      <c r="K3" s="392" t="s">
        <v>12</v>
      </c>
    </row>
    <row r="4" spans="1:11" s="97" customFormat="1" ht="9" customHeight="1" x14ac:dyDescent="0.2">
      <c r="A4" s="388"/>
      <c r="B4" s="381"/>
      <c r="C4" s="392"/>
      <c r="D4" s="392"/>
      <c r="E4" s="392"/>
      <c r="F4" s="392"/>
      <c r="G4" s="392"/>
      <c r="H4" s="392"/>
      <c r="I4" s="394"/>
      <c r="J4" s="391"/>
      <c r="K4" s="392"/>
    </row>
    <row r="5" spans="1:11" s="97" customFormat="1" ht="54.75" customHeight="1" x14ac:dyDescent="0.2">
      <c r="A5" s="388"/>
      <c r="B5" s="382"/>
      <c r="C5" s="392"/>
      <c r="D5" s="392"/>
      <c r="E5" s="392"/>
      <c r="F5" s="392"/>
      <c r="G5" s="392"/>
      <c r="H5" s="392"/>
      <c r="I5" s="395"/>
      <c r="J5" s="391"/>
      <c r="K5" s="392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19" t="e">
        <f>SUM(B8:B35)</f>
        <v>#REF!</v>
      </c>
      <c r="C7" s="119" t="e">
        <f t="shared" ref="C7:K7" si="0">SUM(C8:C35)</f>
        <v>#REF!</v>
      </c>
      <c r="D7" s="119" t="e">
        <f t="shared" si="0"/>
        <v>#REF!</v>
      </c>
      <c r="E7" s="119" t="e">
        <f t="shared" si="0"/>
        <v>#REF!</v>
      </c>
      <c r="F7" s="119" t="e">
        <f t="shared" si="0"/>
        <v>#REF!</v>
      </c>
      <c r="G7" s="119" t="e">
        <f t="shared" si="0"/>
        <v>#REF!</v>
      </c>
      <c r="H7" s="119" t="e">
        <f t="shared" si="0"/>
        <v>#REF!</v>
      </c>
      <c r="I7" s="119" t="e">
        <f t="shared" si="0"/>
        <v>#REF!</v>
      </c>
      <c r="J7" s="119" t="e">
        <f t="shared" si="0"/>
        <v>#REF!</v>
      </c>
      <c r="K7" s="119" t="e">
        <f t="shared" si="0"/>
        <v>#REF!</v>
      </c>
    </row>
    <row r="8" spans="1:11" ht="15" customHeight="1" x14ac:dyDescent="0.25">
      <c r="A8" s="102" t="s">
        <v>33</v>
      </c>
      <c r="B8" s="120">
        <f>УСЬОГО!C8-'!!12-жінки'!B8</f>
        <v>-7159</v>
      </c>
      <c r="C8" s="120">
        <f>УСЬОГО!F8-'!!12-жінки'!C8</f>
        <v>-6192</v>
      </c>
      <c r="D8" s="120">
        <f>УСЬОГО!L8-'!!12-жінки'!D8</f>
        <v>-1255</v>
      </c>
      <c r="E8" s="120">
        <f>УСЬОГО!O8-'!!12-жінки'!E8</f>
        <v>-1348</v>
      </c>
      <c r="F8" s="120">
        <f>УСЬОГО!R8-'!!12-жінки'!F8</f>
        <v>-450</v>
      </c>
      <c r="G8" s="120">
        <f>УСЬОГО!X8-'!!12-жінки'!G8</f>
        <v>-42</v>
      </c>
      <c r="H8" s="120">
        <f>УСЬОГО!AA8-'!!12-жінки'!H8</f>
        <v>-4563</v>
      </c>
      <c r="I8" s="120">
        <f>УСЬОГО!AD8-'!!12-жінки'!I8</f>
        <v>-510</v>
      </c>
      <c r="J8" s="120">
        <f>УСЬОГО!AG8-'!!12-жінки'!J8</f>
        <v>-442</v>
      </c>
      <c r="K8" s="120">
        <f>УСЬОГО!AJ8-'!!12-жінки'!K8</f>
        <v>-423</v>
      </c>
    </row>
    <row r="9" spans="1:11" ht="15" customHeight="1" x14ac:dyDescent="0.25">
      <c r="A9" s="102" t="s">
        <v>34</v>
      </c>
      <c r="B9" s="120">
        <f>УСЬОГО!C9-'!!12-жінки'!B9</f>
        <v>-107</v>
      </c>
      <c r="C9" s="120">
        <f>УСЬОГО!F9-'!!12-жінки'!C9</f>
        <v>-223</v>
      </c>
      <c r="D9" s="120">
        <f>УСЬОГО!L9-'!!12-жінки'!D9</f>
        <v>-152</v>
      </c>
      <c r="E9" s="120">
        <f>УСЬОГО!O9-'!!12-жінки'!E9</f>
        <v>-172</v>
      </c>
      <c r="F9" s="120">
        <f>УСЬОГО!R9-'!!12-жінки'!F9</f>
        <v>-10</v>
      </c>
      <c r="G9" s="120">
        <f>УСЬОГО!X9-'!!12-жінки'!G9</f>
        <v>-1</v>
      </c>
      <c r="H9" s="120">
        <f>УСЬОГО!AA9-'!!12-жінки'!H9</f>
        <v>-263</v>
      </c>
      <c r="I9" s="120">
        <f>УСЬОГО!AD9-'!!12-жінки'!I9</f>
        <v>406</v>
      </c>
      <c r="J9" s="120">
        <f>УСЬОГО!AG9-'!!12-жінки'!J9</f>
        <v>316</v>
      </c>
      <c r="K9" s="120">
        <f>УСЬОГО!AJ9-'!!12-жінки'!K9</f>
        <v>177</v>
      </c>
    </row>
    <row r="10" spans="1:11" ht="15" customHeight="1" x14ac:dyDescent="0.25">
      <c r="A10" s="102" t="s">
        <v>35</v>
      </c>
      <c r="B10" s="120">
        <f>УСЬОГО!C10-'!!12-жінки'!B10</f>
        <v>2546</v>
      </c>
      <c r="C10" s="120">
        <f>УСЬОГО!F10-'!!12-жінки'!C10</f>
        <v>1720</v>
      </c>
      <c r="D10" s="120">
        <f>УСЬОГО!L10-'!!12-жінки'!D10</f>
        <v>502</v>
      </c>
      <c r="E10" s="120">
        <f>УСЬОГО!O10-'!!12-жінки'!E10</f>
        <v>383</v>
      </c>
      <c r="F10" s="120">
        <f>УСЬОГО!R10-'!!12-жінки'!F10</f>
        <v>332</v>
      </c>
      <c r="G10" s="120">
        <f>УСЬОГО!X10-'!!12-жінки'!G10</f>
        <v>5</v>
      </c>
      <c r="H10" s="120">
        <f>УСЬОГО!AA10-'!!12-жінки'!H10</f>
        <v>1134</v>
      </c>
      <c r="I10" s="120">
        <f>УСЬОГО!AD10-'!!12-жінки'!I10</f>
        <v>1537</v>
      </c>
      <c r="J10" s="120">
        <f>УСЬОГО!AG10-'!!12-жінки'!J10</f>
        <v>1031</v>
      </c>
      <c r="K10" s="120">
        <f>УСЬОГО!AJ10-'!!12-жінки'!K10</f>
        <v>745</v>
      </c>
    </row>
    <row r="11" spans="1:11" ht="15" customHeight="1" x14ac:dyDescent="0.25">
      <c r="A11" s="102" t="s">
        <v>36</v>
      </c>
      <c r="B11" s="120">
        <f>УСЬОГО!C11-'!!12-жінки'!B11</f>
        <v>282</v>
      </c>
      <c r="C11" s="120">
        <f>УСЬОГО!F11-'!!12-жінки'!C11</f>
        <v>106</v>
      </c>
      <c r="D11" s="120">
        <f>УСЬОГО!L11-'!!12-жінки'!D11</f>
        <v>34</v>
      </c>
      <c r="E11" s="120">
        <f>УСЬОГО!O11-'!!12-жінки'!E11</f>
        <v>5</v>
      </c>
      <c r="F11" s="120">
        <f>УСЬОГО!R11-'!!12-жінки'!F11</f>
        <v>88</v>
      </c>
      <c r="G11" s="120">
        <f>УСЬОГО!X11-'!!12-жінки'!G11</f>
        <v>0</v>
      </c>
      <c r="H11" s="120">
        <f>УСЬОГО!AA11-'!!12-жінки'!H11</f>
        <v>20</v>
      </c>
      <c r="I11" s="120">
        <f>УСЬОГО!AD11-'!!12-жінки'!I11</f>
        <v>447</v>
      </c>
      <c r="J11" s="120">
        <f>УСЬОГО!AG11-'!!12-жінки'!J11</f>
        <v>304</v>
      </c>
      <c r="K11" s="120">
        <f>УСЬОГО!AJ11-'!!12-жінки'!K11</f>
        <v>166</v>
      </c>
    </row>
    <row r="12" spans="1:11" ht="15" customHeight="1" x14ac:dyDescent="0.25">
      <c r="A12" s="102" t="s">
        <v>37</v>
      </c>
      <c r="B12" s="120">
        <f>УСЬОГО!C12-'!!12-жінки'!B12</f>
        <v>770</v>
      </c>
      <c r="C12" s="120">
        <f>УСЬОГО!F12-'!!12-жінки'!C12</f>
        <v>387</v>
      </c>
      <c r="D12" s="120">
        <f>УСЬОГО!L12-'!!12-жінки'!D12</f>
        <v>114</v>
      </c>
      <c r="E12" s="120">
        <f>УСЬОГО!O12-'!!12-жінки'!E12</f>
        <v>12</v>
      </c>
      <c r="F12" s="120">
        <f>УСЬОГО!R12-'!!12-жінки'!F12</f>
        <v>18</v>
      </c>
      <c r="G12" s="120">
        <f>УСЬОГО!X12-'!!12-жінки'!G12</f>
        <v>22</v>
      </c>
      <c r="H12" s="120">
        <f>УСЬОГО!AA12-'!!12-жінки'!H12</f>
        <v>75</v>
      </c>
      <c r="I12" s="120">
        <f>УСЬОГО!AD12-'!!12-жінки'!I12</f>
        <v>764</v>
      </c>
      <c r="J12" s="120">
        <f>УСЬОГО!AG12-'!!12-жінки'!J12</f>
        <v>482</v>
      </c>
      <c r="K12" s="120">
        <f>УСЬОГО!AJ12-'!!12-жінки'!K12</f>
        <v>274</v>
      </c>
    </row>
    <row r="13" spans="1:11" ht="15" customHeight="1" x14ac:dyDescent="0.25">
      <c r="A13" s="102" t="s">
        <v>38</v>
      </c>
      <c r="B13" s="120">
        <f>УСЬОГО!C13-'!!12-жінки'!B13</f>
        <v>393</v>
      </c>
      <c r="C13" s="120">
        <f>УСЬОГО!F13-'!!12-жінки'!C13</f>
        <v>122</v>
      </c>
      <c r="D13" s="120">
        <f>УСЬОГО!L13-'!!12-жінки'!D13</f>
        <v>55</v>
      </c>
      <c r="E13" s="120">
        <f>УСЬОГО!O13-'!!12-жінки'!E13</f>
        <v>-2</v>
      </c>
      <c r="F13" s="120">
        <f>УСЬОГО!R13-'!!12-жінки'!F13</f>
        <v>53</v>
      </c>
      <c r="G13" s="120">
        <f>УСЬОГО!X13-'!!12-жінки'!G13</f>
        <v>14</v>
      </c>
      <c r="H13" s="120">
        <f>УСЬОГО!AA13-'!!12-жінки'!H13</f>
        <v>8</v>
      </c>
      <c r="I13" s="120">
        <f>УСЬОГО!AD13-'!!12-жінки'!I13</f>
        <v>410</v>
      </c>
      <c r="J13" s="120">
        <f>УСЬОГО!AG13-'!!12-жінки'!J13</f>
        <v>206</v>
      </c>
      <c r="K13" s="120">
        <f>УСЬОГО!AJ13-'!!12-жінки'!K13</f>
        <v>132</v>
      </c>
    </row>
    <row r="14" spans="1:11" ht="15" customHeight="1" x14ac:dyDescent="0.25">
      <c r="A14" s="102" t="s">
        <v>39</v>
      </c>
      <c r="B14" s="120">
        <f>УСЬОГО!C14-'!!12-жінки'!B14</f>
        <v>291</v>
      </c>
      <c r="C14" s="120">
        <f>УСЬОГО!F14-'!!12-жінки'!C14</f>
        <v>114</v>
      </c>
      <c r="D14" s="120">
        <f>УСЬОГО!L14-'!!12-жінки'!D14</f>
        <v>117</v>
      </c>
      <c r="E14" s="120">
        <f>УСЬОГО!O14-'!!12-жінки'!E14</f>
        <v>92</v>
      </c>
      <c r="F14" s="120">
        <f>УСЬОГО!R14-'!!12-жінки'!F14</f>
        <v>74</v>
      </c>
      <c r="G14" s="120">
        <f>УСЬОГО!X14-'!!12-жінки'!G14</f>
        <v>0</v>
      </c>
      <c r="H14" s="120">
        <f>УСЬОГО!AA14-'!!12-жінки'!H14</f>
        <v>-15</v>
      </c>
      <c r="I14" s="120">
        <f>УСЬОГО!AD14-'!!12-жінки'!I14</f>
        <v>317</v>
      </c>
      <c r="J14" s="120">
        <f>УСЬОГО!AG14-'!!12-жінки'!J14</f>
        <v>184</v>
      </c>
      <c r="K14" s="120">
        <f>УСЬОГО!AJ14-'!!12-жінки'!K14</f>
        <v>101</v>
      </c>
    </row>
    <row r="15" spans="1:11" ht="15" customHeight="1" x14ac:dyDescent="0.25">
      <c r="A15" s="102" t="s">
        <v>40</v>
      </c>
      <c r="B15" s="120" t="e">
        <f>УСЬОГО!#REF!-'!!12-жінки'!B15</f>
        <v>#REF!</v>
      </c>
      <c r="C15" s="120" t="e">
        <f>УСЬОГО!#REF!-'!!12-жінки'!C15</f>
        <v>#REF!</v>
      </c>
      <c r="D15" s="120" t="e">
        <f>УСЬОГО!#REF!-'!!12-жінки'!D15</f>
        <v>#REF!</v>
      </c>
      <c r="E15" s="120" t="e">
        <f>УСЬОГО!#REF!-'!!12-жінки'!E15</f>
        <v>#REF!</v>
      </c>
      <c r="F15" s="120" t="e">
        <f>УСЬОГО!#REF!-'!!12-жінки'!F15</f>
        <v>#REF!</v>
      </c>
      <c r="G15" s="120" t="e">
        <f>УСЬОГО!#REF!-'!!12-жінки'!G15</f>
        <v>#REF!</v>
      </c>
      <c r="H15" s="120" t="e">
        <f>УСЬОГО!#REF!-'!!12-жінки'!H15</f>
        <v>#REF!</v>
      </c>
      <c r="I15" s="120" t="e">
        <f>УСЬОГО!#REF!-'!!12-жінки'!I15</f>
        <v>#REF!</v>
      </c>
      <c r="J15" s="120" t="e">
        <f>УСЬОГО!#REF!-'!!12-жінки'!J15</f>
        <v>#REF!</v>
      </c>
      <c r="K15" s="120" t="e">
        <f>УСЬОГО!#REF!-'!!12-жінки'!K15</f>
        <v>#REF!</v>
      </c>
    </row>
    <row r="16" spans="1:11" ht="15" customHeight="1" x14ac:dyDescent="0.25">
      <c r="A16" s="102" t="s">
        <v>41</v>
      </c>
      <c r="B16" s="120" t="e">
        <f>УСЬОГО!#REF!-'!!12-жінки'!B16</f>
        <v>#REF!</v>
      </c>
      <c r="C16" s="120" t="e">
        <f>УСЬОГО!#REF!-'!!12-жінки'!C16</f>
        <v>#REF!</v>
      </c>
      <c r="D16" s="120" t="e">
        <f>УСЬОГО!#REF!-'!!12-жінки'!D16</f>
        <v>#REF!</v>
      </c>
      <c r="E16" s="120" t="e">
        <f>УСЬОГО!#REF!-'!!12-жінки'!E16</f>
        <v>#REF!</v>
      </c>
      <c r="F16" s="120" t="e">
        <f>УСЬОГО!#REF!-'!!12-жінки'!F16</f>
        <v>#REF!</v>
      </c>
      <c r="G16" s="120" t="e">
        <f>УСЬОГО!#REF!-'!!12-жінки'!G16</f>
        <v>#REF!</v>
      </c>
      <c r="H16" s="120" t="e">
        <f>УСЬОГО!#REF!-'!!12-жінки'!H16</f>
        <v>#REF!</v>
      </c>
      <c r="I16" s="120" t="e">
        <f>УСЬОГО!#REF!-'!!12-жінки'!I16</f>
        <v>#REF!</v>
      </c>
      <c r="J16" s="120" t="e">
        <f>УСЬОГО!#REF!-'!!12-жінки'!J16</f>
        <v>#REF!</v>
      </c>
      <c r="K16" s="120" t="e">
        <f>УСЬОГО!#REF!-'!!12-жінки'!K16</f>
        <v>#REF!</v>
      </c>
    </row>
    <row r="17" spans="1:20" ht="15" customHeight="1" x14ac:dyDescent="0.25">
      <c r="A17" s="102" t="s">
        <v>42</v>
      </c>
      <c r="B17" s="120" t="e">
        <f>УСЬОГО!#REF!-'!!12-жінки'!B17</f>
        <v>#REF!</v>
      </c>
      <c r="C17" s="120" t="e">
        <f>УСЬОГО!#REF!-'!!12-жінки'!C17</f>
        <v>#REF!</v>
      </c>
      <c r="D17" s="120" t="e">
        <f>УСЬОГО!#REF!-'!!12-жінки'!D17</f>
        <v>#REF!</v>
      </c>
      <c r="E17" s="120" t="e">
        <f>УСЬОГО!#REF!-'!!12-жінки'!E17</f>
        <v>#REF!</v>
      </c>
      <c r="F17" s="120" t="e">
        <f>УСЬОГО!#REF!-'!!12-жінки'!F17</f>
        <v>#REF!</v>
      </c>
      <c r="G17" s="120" t="e">
        <f>УСЬОГО!#REF!-'!!12-жінки'!G17</f>
        <v>#REF!</v>
      </c>
      <c r="H17" s="120" t="e">
        <f>УСЬОГО!#REF!-'!!12-жінки'!H17</f>
        <v>#REF!</v>
      </c>
      <c r="I17" s="120" t="e">
        <f>УСЬОГО!#REF!-'!!12-жінки'!I17</f>
        <v>#REF!</v>
      </c>
      <c r="J17" s="120" t="e">
        <f>УСЬОГО!#REF!-'!!12-жінки'!J17</f>
        <v>#REF!</v>
      </c>
      <c r="K17" s="120" t="e">
        <f>УСЬОГО!#REF!-'!!12-жінки'!K17</f>
        <v>#REF!</v>
      </c>
    </row>
    <row r="18" spans="1:20" ht="15" customHeight="1" x14ac:dyDescent="0.25">
      <c r="A18" s="102" t="s">
        <v>43</v>
      </c>
      <c r="B18" s="120" t="e">
        <f>УСЬОГО!#REF!-'!!12-жінки'!B18</f>
        <v>#REF!</v>
      </c>
      <c r="C18" s="120" t="e">
        <f>УСЬОГО!#REF!-'!!12-жінки'!C18</f>
        <v>#REF!</v>
      </c>
      <c r="D18" s="120" t="e">
        <f>УСЬОГО!#REF!-'!!12-жінки'!D18</f>
        <v>#REF!</v>
      </c>
      <c r="E18" s="120" t="e">
        <f>УСЬОГО!#REF!-'!!12-жінки'!E18</f>
        <v>#REF!</v>
      </c>
      <c r="F18" s="120" t="e">
        <f>УСЬОГО!#REF!-'!!12-жінки'!F18</f>
        <v>#REF!</v>
      </c>
      <c r="G18" s="120" t="e">
        <f>УСЬОГО!#REF!-'!!12-жінки'!G18</f>
        <v>#REF!</v>
      </c>
      <c r="H18" s="120" t="e">
        <f>УСЬОГО!#REF!-'!!12-жінки'!H18</f>
        <v>#REF!</v>
      </c>
      <c r="I18" s="120" t="e">
        <f>УСЬОГО!#REF!-'!!12-жінки'!I18</f>
        <v>#REF!</v>
      </c>
      <c r="J18" s="120" t="e">
        <f>УСЬОГО!#REF!-'!!12-жінки'!J18</f>
        <v>#REF!</v>
      </c>
      <c r="K18" s="120" t="e">
        <f>УСЬОГО!#REF!-'!!12-жінки'!K18</f>
        <v>#REF!</v>
      </c>
    </row>
    <row r="19" spans="1:20" ht="15" customHeight="1" x14ac:dyDescent="0.25">
      <c r="A19" s="102" t="s">
        <v>44</v>
      </c>
      <c r="B19" s="120" t="e">
        <f>УСЬОГО!#REF!-'!!12-жінки'!B19</f>
        <v>#REF!</v>
      </c>
      <c r="C19" s="120" t="e">
        <f>УСЬОГО!#REF!-'!!12-жінки'!C19</f>
        <v>#REF!</v>
      </c>
      <c r="D19" s="120" t="e">
        <f>УСЬОГО!#REF!-'!!12-жінки'!D19</f>
        <v>#REF!</v>
      </c>
      <c r="E19" s="120" t="e">
        <f>УСЬОГО!#REF!-'!!12-жінки'!E19</f>
        <v>#REF!</v>
      </c>
      <c r="F19" s="120" t="e">
        <f>УСЬОГО!#REF!-'!!12-жінки'!F19</f>
        <v>#REF!</v>
      </c>
      <c r="G19" s="120" t="e">
        <f>УСЬОГО!#REF!-'!!12-жінки'!G19</f>
        <v>#REF!</v>
      </c>
      <c r="H19" s="120" t="e">
        <f>УСЬОГО!#REF!-'!!12-жінки'!H19</f>
        <v>#REF!</v>
      </c>
      <c r="I19" s="120" t="e">
        <f>УСЬОГО!#REF!-'!!12-жінки'!I19</f>
        <v>#REF!</v>
      </c>
      <c r="J19" s="120" t="e">
        <f>УСЬОГО!#REF!-'!!12-жінки'!J19</f>
        <v>#REF!</v>
      </c>
      <c r="K19" s="120" t="e">
        <f>УСЬОГО!#REF!-'!!12-жінки'!K19</f>
        <v>#REF!</v>
      </c>
    </row>
    <row r="20" spans="1:20" ht="15" customHeight="1" x14ac:dyDescent="0.25">
      <c r="A20" s="102" t="s">
        <v>45</v>
      </c>
      <c r="B20" s="120" t="e">
        <f>УСЬОГО!#REF!-'!!12-жінки'!B20</f>
        <v>#REF!</v>
      </c>
      <c r="C20" s="120" t="e">
        <f>УСЬОГО!#REF!-'!!12-жінки'!C20</f>
        <v>#REF!</v>
      </c>
      <c r="D20" s="120" t="e">
        <f>УСЬОГО!#REF!-'!!12-жінки'!D20</f>
        <v>#REF!</v>
      </c>
      <c r="E20" s="120" t="e">
        <f>УСЬОГО!#REF!-'!!12-жінки'!E20</f>
        <v>#REF!</v>
      </c>
      <c r="F20" s="120" t="e">
        <f>УСЬОГО!#REF!-'!!12-жінки'!F20</f>
        <v>#REF!</v>
      </c>
      <c r="G20" s="120" t="e">
        <f>УСЬОГО!#REF!-'!!12-жінки'!G20</f>
        <v>#REF!</v>
      </c>
      <c r="H20" s="120" t="e">
        <f>УСЬОГО!#REF!-'!!12-жінки'!H20</f>
        <v>#REF!</v>
      </c>
      <c r="I20" s="120" t="e">
        <f>УСЬОГО!#REF!-'!!12-жінки'!I20</f>
        <v>#REF!</v>
      </c>
      <c r="J20" s="120" t="e">
        <f>УСЬОГО!#REF!-'!!12-жінки'!J20</f>
        <v>#REF!</v>
      </c>
      <c r="K20" s="120" t="e">
        <f>УСЬОГО!#REF!-'!!12-жінки'!K20</f>
        <v>#REF!</v>
      </c>
    </row>
    <row r="21" spans="1:20" ht="15" customHeight="1" x14ac:dyDescent="0.25">
      <c r="A21" s="102" t="s">
        <v>46</v>
      </c>
      <c r="B21" s="120" t="e">
        <f>УСЬОГО!#REF!-'!!12-жінки'!B21</f>
        <v>#REF!</v>
      </c>
      <c r="C21" s="120" t="e">
        <f>УСЬОГО!#REF!-'!!12-жінки'!C21</f>
        <v>#REF!</v>
      </c>
      <c r="D21" s="120" t="e">
        <f>УСЬОГО!#REF!-'!!12-жінки'!D21</f>
        <v>#REF!</v>
      </c>
      <c r="E21" s="120" t="e">
        <f>УСЬОГО!#REF!-'!!12-жінки'!E21</f>
        <v>#REF!</v>
      </c>
      <c r="F21" s="120" t="e">
        <f>УСЬОГО!#REF!-'!!12-жінки'!F21</f>
        <v>#REF!</v>
      </c>
      <c r="G21" s="120" t="e">
        <f>УСЬОГО!#REF!-'!!12-жінки'!G21</f>
        <v>#REF!</v>
      </c>
      <c r="H21" s="120" t="e">
        <f>УСЬОГО!#REF!-'!!12-жінки'!H21</f>
        <v>#REF!</v>
      </c>
      <c r="I21" s="120" t="e">
        <f>УСЬОГО!#REF!-'!!12-жінки'!I21</f>
        <v>#REF!</v>
      </c>
      <c r="J21" s="120" t="e">
        <f>УСЬОГО!#REF!-'!!12-жінки'!J21</f>
        <v>#REF!</v>
      </c>
      <c r="K21" s="120" t="e">
        <f>УСЬОГО!#REF!-'!!12-жінки'!K21</f>
        <v>#REF!</v>
      </c>
    </row>
    <row r="22" spans="1:20" ht="15" customHeight="1" x14ac:dyDescent="0.25">
      <c r="A22" s="102" t="s">
        <v>47</v>
      </c>
      <c r="B22" s="120" t="e">
        <f>УСЬОГО!#REF!-'!!12-жінки'!B22</f>
        <v>#REF!</v>
      </c>
      <c r="C22" s="120" t="e">
        <f>УСЬОГО!#REF!-'!!12-жінки'!C22</f>
        <v>#REF!</v>
      </c>
      <c r="D22" s="120" t="e">
        <f>УСЬОГО!#REF!-'!!12-жінки'!D22</f>
        <v>#REF!</v>
      </c>
      <c r="E22" s="120" t="e">
        <f>УСЬОГО!#REF!-'!!12-жінки'!E22</f>
        <v>#REF!</v>
      </c>
      <c r="F22" s="120" t="e">
        <f>УСЬОГО!#REF!-'!!12-жінки'!F22</f>
        <v>#REF!</v>
      </c>
      <c r="G22" s="120" t="e">
        <f>УСЬОГО!#REF!-'!!12-жінки'!G22</f>
        <v>#REF!</v>
      </c>
      <c r="H22" s="120" t="e">
        <f>УСЬОГО!#REF!-'!!12-жінки'!H22</f>
        <v>#REF!</v>
      </c>
      <c r="I22" s="120" t="e">
        <f>УСЬОГО!#REF!-'!!12-жінки'!I22</f>
        <v>#REF!</v>
      </c>
      <c r="J22" s="120" t="e">
        <f>УСЬОГО!#REF!-'!!12-жінки'!J22</f>
        <v>#REF!</v>
      </c>
      <c r="K22" s="120" t="e">
        <f>УСЬОГО!#REF!-'!!12-жінки'!K22</f>
        <v>#REF!</v>
      </c>
    </row>
    <row r="23" spans="1:20" ht="15" customHeight="1" x14ac:dyDescent="0.25">
      <c r="A23" s="102" t="s">
        <v>48</v>
      </c>
      <c r="B23" s="120" t="e">
        <f>УСЬОГО!#REF!-'!!12-жінки'!B23</f>
        <v>#REF!</v>
      </c>
      <c r="C23" s="120" t="e">
        <f>УСЬОГО!#REF!-'!!12-жінки'!C23</f>
        <v>#REF!</v>
      </c>
      <c r="D23" s="120" t="e">
        <f>УСЬОГО!#REF!-'!!12-жінки'!D23</f>
        <v>#REF!</v>
      </c>
      <c r="E23" s="120" t="e">
        <f>УСЬОГО!#REF!-'!!12-жінки'!E23</f>
        <v>#REF!</v>
      </c>
      <c r="F23" s="120" t="e">
        <f>УСЬОГО!#REF!-'!!12-жінки'!F23</f>
        <v>#REF!</v>
      </c>
      <c r="G23" s="120" t="e">
        <f>УСЬОГО!#REF!-'!!12-жінки'!G23</f>
        <v>#REF!</v>
      </c>
      <c r="H23" s="120" t="e">
        <f>УСЬОГО!#REF!-'!!12-жінки'!H23</f>
        <v>#REF!</v>
      </c>
      <c r="I23" s="120" t="e">
        <f>УСЬОГО!#REF!-'!!12-жінки'!I23</f>
        <v>#REF!</v>
      </c>
      <c r="J23" s="120" t="e">
        <f>УСЬОГО!#REF!-'!!12-жінки'!J23</f>
        <v>#REF!</v>
      </c>
      <c r="K23" s="120" t="e">
        <f>УСЬОГО!#REF!-'!!12-жінки'!K23</f>
        <v>#REF!</v>
      </c>
    </row>
    <row r="24" spans="1:20" ht="15" customHeight="1" x14ac:dyDescent="0.25">
      <c r="A24" s="102" t="s">
        <v>49</v>
      </c>
      <c r="B24" s="120" t="e">
        <f>УСЬОГО!#REF!-'!!12-жінки'!B24</f>
        <v>#REF!</v>
      </c>
      <c r="C24" s="120" t="e">
        <f>УСЬОГО!#REF!-'!!12-жінки'!C24</f>
        <v>#REF!</v>
      </c>
      <c r="D24" s="120" t="e">
        <f>УСЬОГО!#REF!-'!!12-жінки'!D24</f>
        <v>#REF!</v>
      </c>
      <c r="E24" s="120" t="e">
        <f>УСЬОГО!#REF!-'!!12-жінки'!E24</f>
        <v>#REF!</v>
      </c>
      <c r="F24" s="120" t="e">
        <f>УСЬОГО!#REF!-'!!12-жінки'!F24</f>
        <v>#REF!</v>
      </c>
      <c r="G24" s="120" t="e">
        <f>УСЬОГО!#REF!-'!!12-жінки'!G24</f>
        <v>#REF!</v>
      </c>
      <c r="H24" s="120" t="e">
        <f>УСЬОГО!#REF!-'!!12-жінки'!H24</f>
        <v>#REF!</v>
      </c>
      <c r="I24" s="120" t="e">
        <f>УСЬОГО!#REF!-'!!12-жінки'!I24</f>
        <v>#REF!</v>
      </c>
      <c r="J24" s="120" t="e">
        <f>УСЬОГО!#REF!-'!!12-жінки'!J24</f>
        <v>#REF!</v>
      </c>
      <c r="K24" s="120" t="e">
        <f>УСЬОГО!#REF!-'!!12-жінки'!K24</f>
        <v>#REF!</v>
      </c>
    </row>
    <row r="25" spans="1:20" ht="15" customHeight="1" x14ac:dyDescent="0.25">
      <c r="A25" s="102" t="s">
        <v>50</v>
      </c>
      <c r="B25" s="120" t="e">
        <f>УСЬОГО!#REF!-'!!12-жінки'!B25</f>
        <v>#REF!</v>
      </c>
      <c r="C25" s="120" t="e">
        <f>УСЬОГО!#REF!-'!!12-жінки'!C25</f>
        <v>#REF!</v>
      </c>
      <c r="D25" s="120" t="e">
        <f>УСЬОГО!#REF!-'!!12-жінки'!D25</f>
        <v>#REF!</v>
      </c>
      <c r="E25" s="120" t="e">
        <f>УСЬОГО!#REF!-'!!12-жінки'!E25</f>
        <v>#REF!</v>
      </c>
      <c r="F25" s="120" t="e">
        <f>УСЬОГО!#REF!-'!!12-жінки'!F25</f>
        <v>#REF!</v>
      </c>
      <c r="G25" s="120" t="e">
        <f>УСЬОГО!#REF!-'!!12-жінки'!G25</f>
        <v>#REF!</v>
      </c>
      <c r="H25" s="120" t="e">
        <f>УСЬОГО!#REF!-'!!12-жінки'!H25</f>
        <v>#REF!</v>
      </c>
      <c r="I25" s="120" t="e">
        <f>УСЬОГО!#REF!-'!!12-жінки'!I25</f>
        <v>#REF!</v>
      </c>
      <c r="J25" s="120" t="e">
        <f>УСЬОГО!#REF!-'!!12-жінки'!J25</f>
        <v>#REF!</v>
      </c>
      <c r="K25" s="120" t="e">
        <f>УСЬОГО!#REF!-'!!12-жінки'!K25</f>
        <v>#REF!</v>
      </c>
    </row>
    <row r="26" spans="1:20" ht="15" customHeight="1" x14ac:dyDescent="0.25">
      <c r="A26" s="102" t="s">
        <v>51</v>
      </c>
      <c r="B26" s="120" t="e">
        <f>УСЬОГО!#REF!-'!!12-жінки'!B26</f>
        <v>#REF!</v>
      </c>
      <c r="C26" s="120" t="e">
        <f>УСЬОГО!#REF!-'!!12-жінки'!C26</f>
        <v>#REF!</v>
      </c>
      <c r="D26" s="120" t="e">
        <f>УСЬОГО!#REF!-'!!12-жінки'!D26</f>
        <v>#REF!</v>
      </c>
      <c r="E26" s="120" t="e">
        <f>УСЬОГО!#REF!-'!!12-жінки'!E26</f>
        <v>#REF!</v>
      </c>
      <c r="F26" s="120" t="e">
        <f>УСЬОГО!#REF!-'!!12-жінки'!F26</f>
        <v>#REF!</v>
      </c>
      <c r="G26" s="120" t="e">
        <f>УСЬОГО!#REF!-'!!12-жінки'!G26</f>
        <v>#REF!</v>
      </c>
      <c r="H26" s="120" t="e">
        <f>УСЬОГО!#REF!-'!!12-жінки'!H26</f>
        <v>#REF!</v>
      </c>
      <c r="I26" s="120" t="e">
        <f>УСЬОГО!#REF!-'!!12-жінки'!I26</f>
        <v>#REF!</v>
      </c>
      <c r="J26" s="120" t="e">
        <f>УСЬОГО!#REF!-'!!12-жінки'!J26</f>
        <v>#REF!</v>
      </c>
      <c r="K26" s="120" t="e">
        <f>УСЬОГО!#REF!-'!!12-жінки'!K26</f>
        <v>#REF!</v>
      </c>
    </row>
    <row r="27" spans="1:20" ht="15" customHeight="1" x14ac:dyDescent="0.25">
      <c r="A27" s="102" t="s">
        <v>52</v>
      </c>
      <c r="B27" s="120" t="e">
        <f>УСЬОГО!#REF!-'!!12-жінки'!B27</f>
        <v>#REF!</v>
      </c>
      <c r="C27" s="120" t="e">
        <f>УСЬОГО!#REF!-'!!12-жінки'!C27</f>
        <v>#REF!</v>
      </c>
      <c r="D27" s="120" t="e">
        <f>УСЬОГО!#REF!-'!!12-жінки'!D27</f>
        <v>#REF!</v>
      </c>
      <c r="E27" s="120" t="e">
        <f>УСЬОГО!#REF!-'!!12-жінки'!E27</f>
        <v>#REF!</v>
      </c>
      <c r="F27" s="120" t="e">
        <f>УСЬОГО!#REF!-'!!12-жінки'!F27</f>
        <v>#REF!</v>
      </c>
      <c r="G27" s="120" t="e">
        <f>УСЬОГО!#REF!-'!!12-жінки'!G27</f>
        <v>#REF!</v>
      </c>
      <c r="H27" s="120" t="e">
        <f>УСЬОГО!#REF!-'!!12-жінки'!H27</f>
        <v>#REF!</v>
      </c>
      <c r="I27" s="120" t="e">
        <f>УСЬОГО!#REF!-'!!12-жінки'!I27</f>
        <v>#REF!</v>
      </c>
      <c r="J27" s="120" t="e">
        <f>УСЬОГО!#REF!-'!!12-жінки'!J27</f>
        <v>#REF!</v>
      </c>
      <c r="K27" s="120" t="e">
        <f>УСЬОГО!#REF!-'!!12-жінки'!K27</f>
        <v>#REF!</v>
      </c>
      <c r="T27" s="103" t="s">
        <v>86</v>
      </c>
    </row>
    <row r="28" spans="1:20" ht="15" customHeight="1" x14ac:dyDescent="0.25">
      <c r="A28" s="102" t="s">
        <v>53</v>
      </c>
      <c r="B28" s="120" t="e">
        <f>УСЬОГО!#REF!-'!!12-жінки'!B28</f>
        <v>#REF!</v>
      </c>
      <c r="C28" s="120" t="e">
        <f>УСЬОГО!#REF!-'!!12-жінки'!C28</f>
        <v>#REF!</v>
      </c>
      <c r="D28" s="120" t="e">
        <f>УСЬОГО!#REF!-'!!12-жінки'!D28</f>
        <v>#REF!</v>
      </c>
      <c r="E28" s="120" t="e">
        <f>УСЬОГО!#REF!-'!!12-жінки'!E28</f>
        <v>#REF!</v>
      </c>
      <c r="F28" s="120" t="e">
        <f>УСЬОГО!#REF!-'!!12-жінки'!F28</f>
        <v>#REF!</v>
      </c>
      <c r="G28" s="120" t="e">
        <f>УСЬОГО!#REF!-'!!12-жінки'!G28</f>
        <v>#REF!</v>
      </c>
      <c r="H28" s="120" t="e">
        <f>УСЬОГО!#REF!-'!!12-жінки'!H28</f>
        <v>#REF!</v>
      </c>
      <c r="I28" s="120" t="e">
        <f>УСЬОГО!#REF!-'!!12-жінки'!I28</f>
        <v>#REF!</v>
      </c>
      <c r="J28" s="120" t="e">
        <f>УСЬОГО!#REF!-'!!12-жінки'!J28</f>
        <v>#REF!</v>
      </c>
      <c r="K28" s="120" t="e">
        <f>УСЬОГО!#REF!-'!!12-жінки'!K28</f>
        <v>#REF!</v>
      </c>
    </row>
    <row r="29" spans="1:20" ht="15" customHeight="1" x14ac:dyDescent="0.25">
      <c r="A29" s="102" t="s">
        <v>54</v>
      </c>
      <c r="B29" s="120" t="e">
        <f>УСЬОГО!#REF!-'!!12-жінки'!B29</f>
        <v>#REF!</v>
      </c>
      <c r="C29" s="120" t="e">
        <f>УСЬОГО!#REF!-'!!12-жінки'!C29</f>
        <v>#REF!</v>
      </c>
      <c r="D29" s="120" t="e">
        <f>УСЬОГО!#REF!-'!!12-жінки'!D29</f>
        <v>#REF!</v>
      </c>
      <c r="E29" s="120" t="e">
        <f>УСЬОГО!#REF!-'!!12-жінки'!E29</f>
        <v>#REF!</v>
      </c>
      <c r="F29" s="120" t="e">
        <f>УСЬОГО!#REF!-'!!12-жінки'!F29</f>
        <v>#REF!</v>
      </c>
      <c r="G29" s="120" t="e">
        <f>УСЬОГО!#REF!-'!!12-жінки'!G29</f>
        <v>#REF!</v>
      </c>
      <c r="H29" s="120" t="e">
        <f>УСЬОГО!#REF!-'!!12-жінки'!H29</f>
        <v>#REF!</v>
      </c>
      <c r="I29" s="120" t="e">
        <f>УСЬОГО!#REF!-'!!12-жінки'!I29</f>
        <v>#REF!</v>
      </c>
      <c r="J29" s="120" t="e">
        <f>УСЬОГО!#REF!-'!!12-жінки'!J29</f>
        <v>#REF!</v>
      </c>
      <c r="K29" s="120" t="e">
        <f>УСЬОГО!#REF!-'!!12-жінки'!K29</f>
        <v>#REF!</v>
      </c>
    </row>
    <row r="30" spans="1:20" ht="15" customHeight="1" x14ac:dyDescent="0.25">
      <c r="A30" s="104" t="s">
        <v>55</v>
      </c>
      <c r="B30" s="120" t="e">
        <f>УСЬОГО!#REF!-'!!12-жінки'!B30</f>
        <v>#REF!</v>
      </c>
      <c r="C30" s="120" t="e">
        <f>УСЬОГО!#REF!-'!!12-жінки'!C30</f>
        <v>#REF!</v>
      </c>
      <c r="D30" s="120" t="e">
        <f>УСЬОГО!#REF!-'!!12-жінки'!D30</f>
        <v>#REF!</v>
      </c>
      <c r="E30" s="120" t="e">
        <f>УСЬОГО!#REF!-'!!12-жінки'!E30</f>
        <v>#REF!</v>
      </c>
      <c r="F30" s="120" t="e">
        <f>УСЬОГО!#REF!-'!!12-жінки'!F30</f>
        <v>#REF!</v>
      </c>
      <c r="G30" s="120" t="e">
        <f>УСЬОГО!#REF!-'!!12-жінки'!G30</f>
        <v>#REF!</v>
      </c>
      <c r="H30" s="120" t="e">
        <f>УСЬОГО!#REF!-'!!12-жінки'!H30</f>
        <v>#REF!</v>
      </c>
      <c r="I30" s="120" t="e">
        <f>УСЬОГО!#REF!-'!!12-жінки'!I30</f>
        <v>#REF!</v>
      </c>
      <c r="J30" s="120" t="e">
        <f>УСЬОГО!#REF!-'!!12-жінки'!J30</f>
        <v>#REF!</v>
      </c>
      <c r="K30" s="120" t="e">
        <f>УСЬОГО!#REF!-'!!12-жінки'!K30</f>
        <v>#REF!</v>
      </c>
    </row>
    <row r="31" spans="1:20" ht="15" customHeight="1" x14ac:dyDescent="0.25">
      <c r="A31" s="105" t="s">
        <v>56</v>
      </c>
      <c r="B31" s="120" t="e">
        <f>УСЬОГО!#REF!-'!!12-жінки'!B31</f>
        <v>#REF!</v>
      </c>
      <c r="C31" s="120" t="e">
        <f>УСЬОГО!#REF!-'!!12-жінки'!C31</f>
        <v>#REF!</v>
      </c>
      <c r="D31" s="120" t="e">
        <f>УСЬОГО!#REF!-'!!12-жінки'!D31</f>
        <v>#REF!</v>
      </c>
      <c r="E31" s="120" t="e">
        <f>УСЬОГО!#REF!-'!!12-жінки'!E31</f>
        <v>#REF!</v>
      </c>
      <c r="F31" s="120" t="e">
        <f>УСЬОГО!#REF!-'!!12-жінки'!F31</f>
        <v>#REF!</v>
      </c>
      <c r="G31" s="120" t="e">
        <f>УСЬОГО!#REF!-'!!12-жінки'!G31</f>
        <v>#REF!</v>
      </c>
      <c r="H31" s="120" t="e">
        <f>УСЬОГО!#REF!-'!!12-жінки'!H31</f>
        <v>#REF!</v>
      </c>
      <c r="I31" s="120" t="e">
        <f>УСЬОГО!#REF!-'!!12-жінки'!I31</f>
        <v>#REF!</v>
      </c>
      <c r="J31" s="120" t="e">
        <f>УСЬОГО!#REF!-'!!12-жінки'!J31</f>
        <v>#REF!</v>
      </c>
      <c r="K31" s="120" t="e">
        <f>УСЬОГО!#REF!-'!!12-жінки'!K31</f>
        <v>#REF!</v>
      </c>
    </row>
    <row r="32" spans="1:20" ht="15" customHeight="1" x14ac:dyDescent="0.25">
      <c r="A32" s="105" t="s">
        <v>57</v>
      </c>
      <c r="B32" s="120" t="e">
        <f>УСЬОГО!#REF!-'!!12-жінки'!B32</f>
        <v>#REF!</v>
      </c>
      <c r="C32" s="120" t="e">
        <f>УСЬОГО!#REF!-'!!12-жінки'!C32</f>
        <v>#REF!</v>
      </c>
      <c r="D32" s="120" t="e">
        <f>УСЬОГО!#REF!-'!!12-жінки'!D32</f>
        <v>#REF!</v>
      </c>
      <c r="E32" s="120" t="e">
        <f>УСЬОГО!#REF!-'!!12-жінки'!E32</f>
        <v>#REF!</v>
      </c>
      <c r="F32" s="120" t="e">
        <f>УСЬОГО!#REF!-'!!12-жінки'!F32</f>
        <v>#REF!</v>
      </c>
      <c r="G32" s="120" t="e">
        <f>УСЬОГО!#REF!-'!!12-жінки'!G32</f>
        <v>#REF!</v>
      </c>
      <c r="H32" s="120" t="e">
        <f>УСЬОГО!#REF!-'!!12-жінки'!H32</f>
        <v>#REF!</v>
      </c>
      <c r="I32" s="120" t="e">
        <f>УСЬОГО!#REF!-'!!12-жінки'!I32</f>
        <v>#REF!</v>
      </c>
      <c r="J32" s="120" t="e">
        <f>УСЬОГО!#REF!-'!!12-жінки'!J32</f>
        <v>#REF!</v>
      </c>
      <c r="K32" s="120" t="e">
        <f>УСЬОГО!#REF!-'!!12-жінки'!K32</f>
        <v>#REF!</v>
      </c>
    </row>
    <row r="33" spans="1:11" ht="15" customHeight="1" x14ac:dyDescent="0.25">
      <c r="A33" s="105" t="s">
        <v>58</v>
      </c>
      <c r="B33" s="120" t="e">
        <f>УСЬОГО!#REF!-'!!12-жінки'!B33</f>
        <v>#REF!</v>
      </c>
      <c r="C33" s="120" t="e">
        <f>УСЬОГО!#REF!-'!!12-жінки'!C33</f>
        <v>#REF!</v>
      </c>
      <c r="D33" s="120" t="e">
        <f>УСЬОГО!#REF!-'!!12-жінки'!D33</f>
        <v>#REF!</v>
      </c>
      <c r="E33" s="120" t="e">
        <f>УСЬОГО!#REF!-'!!12-жінки'!E33</f>
        <v>#REF!</v>
      </c>
      <c r="F33" s="120" t="e">
        <f>УСЬОГО!#REF!-'!!12-жінки'!F33</f>
        <v>#REF!</v>
      </c>
      <c r="G33" s="120" t="e">
        <f>УСЬОГО!#REF!-'!!12-жінки'!G33</f>
        <v>#REF!</v>
      </c>
      <c r="H33" s="120" t="e">
        <f>УСЬОГО!#REF!-'!!12-жінки'!H33</f>
        <v>#REF!</v>
      </c>
      <c r="I33" s="120" t="e">
        <f>УСЬОГО!#REF!-'!!12-жінки'!I33</f>
        <v>#REF!</v>
      </c>
      <c r="J33" s="120" t="e">
        <f>УСЬОГО!#REF!-'!!12-жінки'!J33</f>
        <v>#REF!</v>
      </c>
      <c r="K33" s="120" t="e">
        <f>УСЬОГО!#REF!-'!!12-жінки'!K33</f>
        <v>#REF!</v>
      </c>
    </row>
    <row r="34" spans="1:11" ht="15" customHeight="1" x14ac:dyDescent="0.25">
      <c r="A34" s="105" t="s">
        <v>59</v>
      </c>
      <c r="B34" s="120" t="e">
        <f>УСЬОГО!#REF!-'!!12-жінки'!B34</f>
        <v>#REF!</v>
      </c>
      <c r="C34" s="120" t="e">
        <f>УСЬОГО!#REF!-'!!12-жінки'!C34</f>
        <v>#REF!</v>
      </c>
      <c r="D34" s="120" t="e">
        <f>УСЬОГО!#REF!-'!!12-жінки'!D34</f>
        <v>#REF!</v>
      </c>
      <c r="E34" s="120" t="e">
        <f>УСЬОГО!#REF!-'!!12-жінки'!E34</f>
        <v>#REF!</v>
      </c>
      <c r="F34" s="120" t="e">
        <f>УСЬОГО!#REF!-'!!12-жінки'!F34</f>
        <v>#REF!</v>
      </c>
      <c r="G34" s="120" t="e">
        <f>УСЬОГО!#REF!-'!!12-жінки'!G34</f>
        <v>#REF!</v>
      </c>
      <c r="H34" s="120" t="e">
        <f>УСЬОГО!#REF!-'!!12-жінки'!H34</f>
        <v>#REF!</v>
      </c>
      <c r="I34" s="120" t="e">
        <f>УСЬОГО!#REF!-'!!12-жінки'!I34</f>
        <v>#REF!</v>
      </c>
      <c r="J34" s="120" t="e">
        <f>УСЬОГО!#REF!-'!!12-жінки'!J34</f>
        <v>#REF!</v>
      </c>
      <c r="K34" s="120" t="e">
        <f>УСЬОГО!#REF!-'!!12-жінки'!K34</f>
        <v>#REF!</v>
      </c>
    </row>
    <row r="35" spans="1:11" ht="15" customHeight="1" x14ac:dyDescent="0.25">
      <c r="A35" s="105" t="s">
        <v>60</v>
      </c>
      <c r="B35" s="120" t="e">
        <f>УСЬОГО!#REF!-'!!12-жінки'!B35</f>
        <v>#REF!</v>
      </c>
      <c r="C35" s="120" t="e">
        <f>УСЬОГО!#REF!-'!!12-жінки'!C35</f>
        <v>#REF!</v>
      </c>
      <c r="D35" s="120" t="e">
        <f>УСЬОГО!#REF!-'!!12-жінки'!D35</f>
        <v>#REF!</v>
      </c>
      <c r="E35" s="120" t="e">
        <f>УСЬОГО!#REF!-'!!12-жінки'!E35</f>
        <v>#REF!</v>
      </c>
      <c r="F35" s="120" t="e">
        <f>УСЬОГО!#REF!-'!!12-жінки'!F35</f>
        <v>#REF!</v>
      </c>
      <c r="G35" s="120" t="e">
        <f>УСЬОГО!#REF!-'!!12-жінки'!G35</f>
        <v>#REF!</v>
      </c>
      <c r="H35" s="120" t="e">
        <f>УСЬОГО!#REF!-'!!12-жінки'!H35</f>
        <v>#REF!</v>
      </c>
      <c r="I35" s="120" t="e">
        <f>УСЬОГО!#REF!-'!!12-жінки'!I35</f>
        <v>#REF!</v>
      </c>
      <c r="J35" s="120" t="e">
        <f>УСЬОГО!#REF!-'!!12-жінки'!J35</f>
        <v>#REF!</v>
      </c>
      <c r="K35" s="120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3"/>
  <sheetViews>
    <sheetView view="pageBreakPreview" topLeftCell="A4" zoomScale="70" zoomScaleNormal="70" zoomScaleSheetLayoutView="70" workbookViewId="0">
      <selection activeCell="J11" sqref="J11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307" t="s">
        <v>63</v>
      </c>
      <c r="B1" s="307"/>
      <c r="C1" s="307"/>
      <c r="D1" s="307"/>
      <c r="E1" s="307"/>
      <c r="F1" s="307"/>
      <c r="G1" s="307"/>
      <c r="H1" s="307"/>
      <c r="I1" s="307"/>
    </row>
    <row r="2" spans="1:11" ht="23.25" customHeight="1" x14ac:dyDescent="0.2">
      <c r="A2" s="307" t="s">
        <v>64</v>
      </c>
      <c r="B2" s="307"/>
      <c r="C2" s="307"/>
      <c r="D2" s="307"/>
      <c r="E2" s="307"/>
      <c r="F2" s="307"/>
      <c r="G2" s="307"/>
      <c r="H2" s="307"/>
      <c r="I2" s="307"/>
    </row>
    <row r="3" spans="1:11" ht="3.6" customHeight="1" x14ac:dyDescent="0.2">
      <c r="A3" s="396"/>
      <c r="B3" s="396"/>
      <c r="C3" s="396"/>
      <c r="D3" s="396"/>
      <c r="E3" s="396"/>
    </row>
    <row r="4" spans="1:11" s="3" customFormat="1" ht="25.5" customHeight="1" x14ac:dyDescent="0.25">
      <c r="A4" s="312" t="s">
        <v>0</v>
      </c>
      <c r="B4" s="398" t="s">
        <v>5</v>
      </c>
      <c r="C4" s="398"/>
      <c r="D4" s="398"/>
      <c r="E4" s="398"/>
      <c r="F4" s="398" t="s">
        <v>6</v>
      </c>
      <c r="G4" s="398"/>
      <c r="H4" s="398"/>
      <c r="I4" s="398"/>
    </row>
    <row r="5" spans="1:11" s="3" customFormat="1" ht="23.25" customHeight="1" x14ac:dyDescent="0.25">
      <c r="A5" s="397"/>
      <c r="B5" s="399" t="s">
        <v>120</v>
      </c>
      <c r="C5" s="399" t="s">
        <v>121</v>
      </c>
      <c r="D5" s="310" t="s">
        <v>1</v>
      </c>
      <c r="E5" s="311"/>
      <c r="F5" s="399" t="s">
        <v>120</v>
      </c>
      <c r="G5" s="399" t="s">
        <v>121</v>
      </c>
      <c r="H5" s="310" t="s">
        <v>1</v>
      </c>
      <c r="I5" s="311"/>
    </row>
    <row r="6" spans="1:11" s="3" customFormat="1" ht="31.35" customHeight="1" x14ac:dyDescent="0.25">
      <c r="A6" s="313"/>
      <c r="B6" s="400"/>
      <c r="C6" s="400"/>
      <c r="D6" s="4" t="s">
        <v>2</v>
      </c>
      <c r="E6" s="5" t="s">
        <v>24</v>
      </c>
      <c r="F6" s="400"/>
      <c r="G6" s="400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0">
        <f>'12-жінки-ЦЗ'!B7</f>
        <v>7347</v>
      </c>
      <c r="C8" s="70">
        <f>'12-жінки-ЦЗ'!C7</f>
        <v>6614</v>
      </c>
      <c r="D8" s="70">
        <f t="shared" ref="D8" si="0">C8*100/B8</f>
        <v>90.023138696066425</v>
      </c>
      <c r="E8" s="76">
        <f t="shared" ref="E8" si="1">C8-B8</f>
        <v>-733</v>
      </c>
      <c r="F8" s="70">
        <f>'13-чоловіки-ЦЗ'!B7</f>
        <v>3361</v>
      </c>
      <c r="G8" s="70">
        <f>'13-чоловіки-ЦЗ'!C7</f>
        <v>2668</v>
      </c>
      <c r="H8" s="9">
        <f t="shared" ref="H8" si="2">G8*100/F8</f>
        <v>79.381136566498071</v>
      </c>
      <c r="I8" s="76">
        <f t="shared" ref="I8" si="3">G8-F8</f>
        <v>-693</v>
      </c>
      <c r="J8" s="23"/>
      <c r="K8" s="21"/>
    </row>
    <row r="9" spans="1:11" s="3" customFormat="1" ht="28.5" customHeight="1" x14ac:dyDescent="0.25">
      <c r="A9" s="8" t="s">
        <v>26</v>
      </c>
      <c r="B9" s="82">
        <f>'12-жінки-ЦЗ'!E7</f>
        <v>6054</v>
      </c>
      <c r="C9" s="64">
        <f>'12-жінки-ЦЗ'!F7</f>
        <v>5092</v>
      </c>
      <c r="D9" s="9">
        <f t="shared" ref="D9:D15" si="4">C9*100/B9</f>
        <v>84.109679550710268</v>
      </c>
      <c r="E9" s="76">
        <f t="shared" ref="E9:E15" si="5">C9-B9</f>
        <v>-962</v>
      </c>
      <c r="F9" s="64">
        <f>'13-чоловіки-ЦЗ'!E7</f>
        <v>1980</v>
      </c>
      <c r="G9" s="64">
        <f>'13-чоловіки-ЦЗ'!F7</f>
        <v>1288</v>
      </c>
      <c r="H9" s="9">
        <f t="shared" ref="H9:H15" si="6">G9*100/F9</f>
        <v>65.050505050505052</v>
      </c>
      <c r="I9" s="76">
        <f t="shared" ref="I9:I15" si="7">G9-F9</f>
        <v>-692</v>
      </c>
      <c r="J9" s="21"/>
      <c r="K9" s="21"/>
    </row>
    <row r="10" spans="1:11" s="3" customFormat="1" ht="26.25" customHeight="1" x14ac:dyDescent="0.25">
      <c r="A10" s="276" t="s">
        <v>101</v>
      </c>
      <c r="B10" s="82">
        <f>'12-жінки-ЦЗ'!H7</f>
        <v>2197</v>
      </c>
      <c r="C10" s="82">
        <f>'12-жінки-ЦЗ'!I7</f>
        <v>2782</v>
      </c>
      <c r="D10" s="9">
        <f t="shared" ref="D10" si="8">C10*100/B10</f>
        <v>126.62721893491124</v>
      </c>
      <c r="E10" s="76">
        <f t="shared" ref="E10" si="9">C10-B10</f>
        <v>585</v>
      </c>
      <c r="F10" s="64">
        <f>'13-чоловіки-ЦЗ'!H7</f>
        <v>690</v>
      </c>
      <c r="G10" s="64">
        <f>'13-чоловіки-ЦЗ'!I7</f>
        <v>656</v>
      </c>
      <c r="H10" s="9">
        <f t="shared" ref="H10" si="10">G10*100/F10</f>
        <v>95.072463768115938</v>
      </c>
      <c r="I10" s="76">
        <f t="shared" ref="I10" si="11">G10-F10</f>
        <v>-34</v>
      </c>
      <c r="J10" s="21"/>
      <c r="K10" s="21"/>
    </row>
    <row r="11" spans="1:11" s="3" customFormat="1" ht="37.5" x14ac:dyDescent="0.25">
      <c r="A11" s="12" t="s">
        <v>27</v>
      </c>
      <c r="B11" s="82">
        <f>'12-жінки-ЦЗ'!K7</f>
        <v>1256</v>
      </c>
      <c r="C11" s="64">
        <f>'12-жінки-ЦЗ'!L7</f>
        <v>1737</v>
      </c>
      <c r="D11" s="9">
        <f t="shared" si="4"/>
        <v>138.29617834394904</v>
      </c>
      <c r="E11" s="76">
        <f t="shared" si="5"/>
        <v>481</v>
      </c>
      <c r="F11" s="64">
        <f>'13-чоловіки-ЦЗ'!K7</f>
        <v>618</v>
      </c>
      <c r="G11" s="64">
        <f>'13-чоловіки-ЦЗ'!L7</f>
        <v>686</v>
      </c>
      <c r="H11" s="9">
        <f t="shared" si="6"/>
        <v>111.0032362459547</v>
      </c>
      <c r="I11" s="76">
        <f t="shared" si="7"/>
        <v>68</v>
      </c>
      <c r="J11" s="21"/>
      <c r="K11" s="21"/>
    </row>
    <row r="12" spans="1:11" s="3" customFormat="1" ht="32.1" customHeight="1" x14ac:dyDescent="0.25">
      <c r="A12" s="13" t="s">
        <v>28</v>
      </c>
      <c r="B12" s="82">
        <f>'12-жінки-ЦЗ'!N7</f>
        <v>302</v>
      </c>
      <c r="C12" s="64">
        <f>'12-жінки-ЦЗ'!O7</f>
        <v>843</v>
      </c>
      <c r="D12" s="279">
        <f t="shared" si="4"/>
        <v>279.13907284768214</v>
      </c>
      <c r="E12" s="76">
        <f t="shared" si="5"/>
        <v>541</v>
      </c>
      <c r="F12" s="64">
        <f>'13-чоловіки-ЦЗ'!N7</f>
        <v>52</v>
      </c>
      <c r="G12" s="64">
        <f>'13-чоловіки-ЦЗ'!O7</f>
        <v>99</v>
      </c>
      <c r="H12" s="279">
        <f t="shared" si="6"/>
        <v>190.38461538461539</v>
      </c>
      <c r="I12" s="76">
        <f t="shared" si="7"/>
        <v>47</v>
      </c>
      <c r="J12" s="21"/>
      <c r="K12" s="21"/>
    </row>
    <row r="13" spans="1:11" s="3" customFormat="1" ht="23.25" customHeight="1" x14ac:dyDescent="0.25">
      <c r="A13" s="13" t="s">
        <v>102</v>
      </c>
      <c r="B13" s="82">
        <f>'12-жінки-ЦЗ'!Q7</f>
        <v>0</v>
      </c>
      <c r="C13" s="82">
        <f>'12-жінки-ЦЗ'!R7</f>
        <v>236</v>
      </c>
      <c r="D13" s="281" t="str">
        <f>'12-жінки-ЦЗ'!S7</f>
        <v>-</v>
      </c>
      <c r="E13" s="275">
        <f t="shared" si="5"/>
        <v>236</v>
      </c>
      <c r="F13" s="64">
        <f>'13-чоловіки-ЦЗ'!Q7</f>
        <v>0</v>
      </c>
      <c r="G13" s="64">
        <f>'13-чоловіки-ЦЗ'!R7</f>
        <v>171</v>
      </c>
      <c r="H13" s="9" t="str">
        <f>'13-чоловіки-ЦЗ'!S7</f>
        <v>-</v>
      </c>
      <c r="I13" s="275">
        <f t="shared" si="7"/>
        <v>171</v>
      </c>
      <c r="J13" s="21"/>
      <c r="K13" s="21"/>
    </row>
    <row r="14" spans="1:11" s="3" customFormat="1" ht="45.75" customHeight="1" x14ac:dyDescent="0.25">
      <c r="A14" s="13" t="s">
        <v>19</v>
      </c>
      <c r="B14" s="82">
        <f>'12-жінки-ЦЗ'!T7</f>
        <v>0</v>
      </c>
      <c r="C14" s="64">
        <f>'12-жінки-ЦЗ'!U7</f>
        <v>41</v>
      </c>
      <c r="D14" s="280" t="str">
        <f>'12-жінки-ЦЗ'!V7</f>
        <v>-</v>
      </c>
      <c r="E14" s="76">
        <f t="shared" si="5"/>
        <v>41</v>
      </c>
      <c r="F14" s="64">
        <f>'13-чоловіки-ЦЗ'!T7</f>
        <v>0</v>
      </c>
      <c r="G14" s="64">
        <f>'13-чоловіки-ЦЗ'!U7</f>
        <v>19</v>
      </c>
      <c r="H14" s="280" t="str">
        <f>'13-чоловіки-ЦЗ'!V7</f>
        <v>-</v>
      </c>
      <c r="I14" s="76">
        <f t="shared" si="7"/>
        <v>19</v>
      </c>
      <c r="J14" s="21"/>
      <c r="K14" s="21"/>
    </row>
    <row r="15" spans="1:11" s="3" customFormat="1" ht="55.5" customHeight="1" x14ac:dyDescent="0.25">
      <c r="A15" s="13" t="s">
        <v>29</v>
      </c>
      <c r="B15" s="82">
        <f>'12-жінки-ЦЗ'!W7</f>
        <v>3811</v>
      </c>
      <c r="C15" s="64">
        <f>'12-жінки-ЦЗ'!X7</f>
        <v>3673</v>
      </c>
      <c r="D15" s="9">
        <f t="shared" si="4"/>
        <v>96.378903175019687</v>
      </c>
      <c r="E15" s="76">
        <f t="shared" si="5"/>
        <v>-138</v>
      </c>
      <c r="F15" s="64">
        <f>'13-чоловіки-ЦЗ'!W7</f>
        <v>1185</v>
      </c>
      <c r="G15" s="64">
        <f>'13-чоловіки-ЦЗ'!X7</f>
        <v>916</v>
      </c>
      <c r="H15" s="9">
        <f t="shared" si="6"/>
        <v>77.299578059071735</v>
      </c>
      <c r="I15" s="76">
        <f t="shared" si="7"/>
        <v>-269</v>
      </c>
      <c r="J15" s="21"/>
      <c r="K15" s="21"/>
    </row>
    <row r="16" spans="1:11" s="3" customFormat="1" ht="12.75" customHeight="1" x14ac:dyDescent="0.25">
      <c r="A16" s="314" t="s">
        <v>4</v>
      </c>
      <c r="B16" s="315"/>
      <c r="C16" s="315"/>
      <c r="D16" s="315"/>
      <c r="E16" s="315"/>
      <c r="F16" s="315"/>
      <c r="G16" s="315"/>
      <c r="H16" s="315"/>
      <c r="I16" s="315"/>
      <c r="J16" s="21"/>
      <c r="K16" s="21"/>
    </row>
    <row r="17" spans="1:11" s="3" customFormat="1" ht="18" customHeight="1" x14ac:dyDescent="0.25">
      <c r="A17" s="316"/>
      <c r="B17" s="317"/>
      <c r="C17" s="317"/>
      <c r="D17" s="317"/>
      <c r="E17" s="317"/>
      <c r="F17" s="317"/>
      <c r="G17" s="317"/>
      <c r="H17" s="317"/>
      <c r="I17" s="317"/>
      <c r="J17" s="21"/>
      <c r="K17" s="21"/>
    </row>
    <row r="18" spans="1:11" s="3" customFormat="1" ht="20.25" customHeight="1" x14ac:dyDescent="0.25">
      <c r="A18" s="312" t="s">
        <v>0</v>
      </c>
      <c r="B18" s="357" t="s">
        <v>122</v>
      </c>
      <c r="C18" s="357" t="s">
        <v>123</v>
      </c>
      <c r="D18" s="310" t="s">
        <v>1</v>
      </c>
      <c r="E18" s="311"/>
      <c r="F18" s="357" t="s">
        <v>122</v>
      </c>
      <c r="G18" s="357" t="s">
        <v>123</v>
      </c>
      <c r="H18" s="310" t="s">
        <v>1</v>
      </c>
      <c r="I18" s="311"/>
      <c r="J18" s="21"/>
      <c r="K18" s="21"/>
    </row>
    <row r="19" spans="1:11" ht="35.85" customHeight="1" x14ac:dyDescent="0.3">
      <c r="A19" s="313"/>
      <c r="B19" s="357"/>
      <c r="C19" s="357"/>
      <c r="D19" s="19" t="s">
        <v>2</v>
      </c>
      <c r="E19" s="5" t="s">
        <v>24</v>
      </c>
      <c r="F19" s="357"/>
      <c r="G19" s="357"/>
      <c r="H19" s="19" t="s">
        <v>2</v>
      </c>
      <c r="I19" s="5" t="s">
        <v>24</v>
      </c>
      <c r="J19" s="22"/>
      <c r="K19" s="22"/>
    </row>
    <row r="20" spans="1:11" ht="24" customHeight="1" x14ac:dyDescent="0.3">
      <c r="A20" s="8" t="s">
        <v>30</v>
      </c>
      <c r="B20" s="70">
        <f>'12-жінки-ЦЗ'!Z7</f>
        <v>3588</v>
      </c>
      <c r="C20" s="70">
        <f>'12-жінки-ЦЗ'!AA7</f>
        <v>3818</v>
      </c>
      <c r="D20" s="15">
        <f t="shared" ref="D20" si="12">C20*100/B20</f>
        <v>106.41025641025641</v>
      </c>
      <c r="E20" s="76">
        <f t="shared" ref="E20" si="13">C20-B20</f>
        <v>230</v>
      </c>
      <c r="F20" s="70">
        <f>'13-чоловіки-ЦЗ'!Z7</f>
        <v>1384</v>
      </c>
      <c r="G20" s="71">
        <f>'13-чоловіки-ЦЗ'!AA7</f>
        <v>1426</v>
      </c>
      <c r="H20" s="14">
        <f t="shared" ref="H20" si="14">G20*100/F20</f>
        <v>103.03468208092485</v>
      </c>
      <c r="I20" s="76">
        <f t="shared" ref="I20" si="15">G20-F20</f>
        <v>42</v>
      </c>
      <c r="J20" s="22"/>
      <c r="K20" s="22"/>
    </row>
    <row r="21" spans="1:11" ht="25.5" customHeight="1" x14ac:dyDescent="0.3">
      <c r="A21" s="1" t="s">
        <v>26</v>
      </c>
      <c r="B21" s="83">
        <f>'12-жінки-ЦЗ'!AC7</f>
        <v>3003</v>
      </c>
      <c r="C21" s="70">
        <f>'12-жінки-ЦЗ'!AD7</f>
        <v>2848</v>
      </c>
      <c r="D21" s="15">
        <f t="shared" ref="D21:D22" si="16">C21*100/B21</f>
        <v>94.838494838494839</v>
      </c>
      <c r="E21" s="76">
        <f t="shared" ref="E21:E22" si="17">C21-B21</f>
        <v>-155</v>
      </c>
      <c r="F21" s="71">
        <f>'13-чоловіки-ЦЗ'!AC7</f>
        <v>911</v>
      </c>
      <c r="G21" s="71">
        <f>'13-чоловіки-ЦЗ'!AD7</f>
        <v>682</v>
      </c>
      <c r="H21" s="14">
        <f t="shared" ref="H21:H22" si="18">G21*100/F21</f>
        <v>74.862788144895717</v>
      </c>
      <c r="I21" s="76">
        <f t="shared" ref="I21:I22" si="19">G21-F21</f>
        <v>-229</v>
      </c>
      <c r="J21" s="22"/>
      <c r="K21" s="22"/>
    </row>
    <row r="22" spans="1:11" ht="20.25" x14ac:dyDescent="0.3">
      <c r="A22" s="1" t="s">
        <v>31</v>
      </c>
      <c r="B22" s="83">
        <f>'12-жінки-ЦЗ'!AF7</f>
        <v>1988</v>
      </c>
      <c r="C22" s="70">
        <f>'12-жінки-ЦЗ'!AG7</f>
        <v>1735</v>
      </c>
      <c r="D22" s="15">
        <f t="shared" si="16"/>
        <v>87.273641851106646</v>
      </c>
      <c r="E22" s="76">
        <f t="shared" si="17"/>
        <v>-253</v>
      </c>
      <c r="F22" s="71">
        <f>'13-чоловіки-ЦЗ'!AF7</f>
        <v>608</v>
      </c>
      <c r="G22" s="71">
        <f>'13-чоловіки-ЦЗ'!AG7</f>
        <v>481</v>
      </c>
      <c r="H22" s="14">
        <f t="shared" si="18"/>
        <v>79.111842105263165</v>
      </c>
      <c r="I22" s="76">
        <f t="shared" si="19"/>
        <v>-127</v>
      </c>
      <c r="J22" s="22"/>
      <c r="K22" s="22"/>
    </row>
    <row r="23" spans="1:11" ht="20.25" x14ac:dyDescent="0.3">
      <c r="C23" s="17"/>
      <c r="J23" s="22"/>
      <c r="K23" s="22"/>
    </row>
  </sheetData>
  <mergeCells count="20"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L67"/>
  <sheetViews>
    <sheetView view="pageBreakPreview" zoomScale="96" zoomScaleNormal="75" zoomScaleSheetLayoutView="96" workbookViewId="0">
      <pane xSplit="1" ySplit="6" topLeftCell="O7" activePane="bottomRight" state="frozen"/>
      <selection activeCell="A4" sqref="A4:A6"/>
      <selection pane="topRight" activeCell="A4" sqref="A4:A6"/>
      <selection pane="bottomLeft" activeCell="A4" sqref="A4:A6"/>
      <selection pane="bottomRight" activeCell="AK14" sqref="AK14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0.140625" style="41" customWidth="1"/>
    <col min="7" max="7" width="7.42578125" style="41" customWidth="1"/>
    <col min="8" max="9" width="10" style="41" customWidth="1"/>
    <col min="10" max="10" width="8.7109375" style="41" customWidth="1"/>
    <col min="11" max="12" width="10.140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10.140625" style="41" customWidth="1"/>
    <col min="23" max="24" width="12.28515625" style="41" customWidth="1"/>
    <col min="25" max="25" width="8.42578125" style="41" customWidth="1"/>
    <col min="26" max="27" width="11.5703125" style="41" customWidth="1"/>
    <col min="28" max="28" width="8.5703125" style="41" customWidth="1"/>
    <col min="29" max="30" width="9.5703125" style="41" customWidth="1"/>
    <col min="31" max="31" width="8.42578125" style="41" customWidth="1"/>
    <col min="32" max="33" width="9.42578125" style="41" bestFit="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42" t="s">
        <v>129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5"/>
      <c r="U1" s="25"/>
      <c r="V1" s="25"/>
      <c r="W1" s="25"/>
      <c r="X1" s="25"/>
      <c r="Y1" s="25"/>
      <c r="Z1" s="25"/>
      <c r="AA1" s="25"/>
      <c r="AB1" s="25"/>
      <c r="AC1" s="25"/>
      <c r="AD1" s="341"/>
      <c r="AE1" s="341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28"/>
      <c r="V2" s="28"/>
      <c r="W2" s="28"/>
      <c r="X2" s="28"/>
      <c r="Y2" s="28"/>
      <c r="Z2" s="28"/>
      <c r="AA2" s="28"/>
      <c r="AB2" s="28"/>
      <c r="AD2" s="341"/>
      <c r="AE2" s="341"/>
      <c r="AF2" s="339"/>
      <c r="AG2" s="339"/>
      <c r="AH2" s="116" t="s">
        <v>7</v>
      </c>
      <c r="AI2" s="116"/>
    </row>
    <row r="3" spans="1:38" s="186" customFormat="1" ht="76.5" customHeight="1" thickBot="1" x14ac:dyDescent="0.3">
      <c r="A3" s="334"/>
      <c r="B3" s="401" t="s">
        <v>20</v>
      </c>
      <c r="C3" s="402"/>
      <c r="D3" s="402"/>
      <c r="E3" s="404" t="s">
        <v>81</v>
      </c>
      <c r="F3" s="364"/>
      <c r="G3" s="405"/>
      <c r="H3" s="407" t="s">
        <v>103</v>
      </c>
      <c r="I3" s="408"/>
      <c r="J3" s="409"/>
      <c r="K3" s="363" t="s">
        <v>82</v>
      </c>
      <c r="L3" s="364"/>
      <c r="M3" s="365"/>
      <c r="N3" s="404" t="s">
        <v>9</v>
      </c>
      <c r="O3" s="364"/>
      <c r="P3" s="405"/>
      <c r="Q3" s="407" t="s">
        <v>105</v>
      </c>
      <c r="R3" s="408"/>
      <c r="S3" s="409"/>
      <c r="T3" s="404" t="s">
        <v>10</v>
      </c>
      <c r="U3" s="364"/>
      <c r="V3" s="365"/>
      <c r="W3" s="401" t="s">
        <v>8</v>
      </c>
      <c r="X3" s="402"/>
      <c r="Y3" s="406"/>
      <c r="Z3" s="401" t="s">
        <v>15</v>
      </c>
      <c r="AA3" s="402"/>
      <c r="AB3" s="402"/>
      <c r="AC3" s="404" t="s">
        <v>11</v>
      </c>
      <c r="AD3" s="364"/>
      <c r="AE3" s="405"/>
      <c r="AF3" s="363" t="s">
        <v>12</v>
      </c>
      <c r="AG3" s="364"/>
      <c r="AH3" s="405"/>
    </row>
    <row r="4" spans="1:38" s="31" customFormat="1" ht="19.5" customHeight="1" x14ac:dyDescent="0.25">
      <c r="A4" s="34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4.5" customHeight="1" thickBot="1" x14ac:dyDescent="0.3">
      <c r="A5" s="403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87" t="s">
        <v>3</v>
      </c>
      <c r="B6" s="234">
        <v>1</v>
      </c>
      <c r="C6" s="235">
        <v>2</v>
      </c>
      <c r="D6" s="236">
        <v>3</v>
      </c>
      <c r="E6" s="237">
        <v>4</v>
      </c>
      <c r="F6" s="235">
        <v>5</v>
      </c>
      <c r="G6" s="236">
        <v>6</v>
      </c>
      <c r="H6" s="237">
        <v>7</v>
      </c>
      <c r="I6" s="235">
        <v>8</v>
      </c>
      <c r="J6" s="236">
        <v>9</v>
      </c>
      <c r="K6" s="238">
        <v>10</v>
      </c>
      <c r="L6" s="235">
        <v>11</v>
      </c>
      <c r="M6" s="239">
        <v>12</v>
      </c>
      <c r="N6" s="237">
        <v>13</v>
      </c>
      <c r="O6" s="235">
        <v>14</v>
      </c>
      <c r="P6" s="236">
        <v>15</v>
      </c>
      <c r="Q6" s="237">
        <v>16</v>
      </c>
      <c r="R6" s="235">
        <v>17</v>
      </c>
      <c r="S6" s="236">
        <v>18</v>
      </c>
      <c r="T6" s="238">
        <v>19</v>
      </c>
      <c r="U6" s="235">
        <v>20</v>
      </c>
      <c r="V6" s="236">
        <v>21</v>
      </c>
      <c r="W6" s="237">
        <v>22</v>
      </c>
      <c r="X6" s="235">
        <v>23</v>
      </c>
      <c r="Y6" s="236">
        <v>24</v>
      </c>
      <c r="Z6" s="237">
        <v>25</v>
      </c>
      <c r="AA6" s="235">
        <v>26</v>
      </c>
      <c r="AB6" s="236">
        <v>27</v>
      </c>
      <c r="AC6" s="237">
        <v>28</v>
      </c>
      <c r="AD6" s="235">
        <v>29</v>
      </c>
      <c r="AE6" s="236">
        <v>30</v>
      </c>
      <c r="AF6" s="238">
        <v>31</v>
      </c>
      <c r="AG6" s="235">
        <v>32</v>
      </c>
      <c r="AH6" s="236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7347</v>
      </c>
      <c r="C7" s="148">
        <f>SUM(C8:C14)</f>
        <v>6614</v>
      </c>
      <c r="D7" s="152">
        <f>C7*100/B7</f>
        <v>90.023138696066425</v>
      </c>
      <c r="E7" s="150">
        <f>SUM(E8:E14)</f>
        <v>6054</v>
      </c>
      <c r="F7" s="148">
        <f>SUM(F8:F14)</f>
        <v>5092</v>
      </c>
      <c r="G7" s="149">
        <f>F7*100/E7</f>
        <v>84.109679550710268</v>
      </c>
      <c r="H7" s="150">
        <f>SUM(H8:H14)</f>
        <v>2197</v>
      </c>
      <c r="I7" s="148">
        <f>SUM(I8:I14)</f>
        <v>2782</v>
      </c>
      <c r="J7" s="149">
        <f>I7*100/H7</f>
        <v>126.62721893491124</v>
      </c>
      <c r="K7" s="151">
        <f>SUM(K8:K14)</f>
        <v>1256</v>
      </c>
      <c r="L7" s="148">
        <f>SUM(L8:L14)</f>
        <v>1737</v>
      </c>
      <c r="M7" s="152">
        <f>L7*100/K7</f>
        <v>138.29617834394904</v>
      </c>
      <c r="N7" s="150">
        <f>SUM(N8:N14)</f>
        <v>302</v>
      </c>
      <c r="O7" s="148">
        <f>SUM(O8:O14)</f>
        <v>843</v>
      </c>
      <c r="P7" s="198" t="s">
        <v>142</v>
      </c>
      <c r="Q7" s="150">
        <f>SUM(Q8:Q14)</f>
        <v>0</v>
      </c>
      <c r="R7" s="148">
        <f>SUM(R8:R14)</f>
        <v>236</v>
      </c>
      <c r="S7" s="277" t="str">
        <f t="shared" ref="S7:S14" si="0">IF(ISERROR(R7*100/Q7),"-",(R7*100/Q7))</f>
        <v>-</v>
      </c>
      <c r="T7" s="150">
        <f>SUM(T8:T14)</f>
        <v>0</v>
      </c>
      <c r="U7" s="148">
        <f>SUM(U8:U14)</f>
        <v>41</v>
      </c>
      <c r="V7" s="227" t="str">
        <f t="shared" ref="V7:V14" si="1">IF(ISERROR(U7*100/T7),"-",(U7*100/T7))</f>
        <v>-</v>
      </c>
      <c r="W7" s="150">
        <f>SUM(W8:W14)</f>
        <v>3811</v>
      </c>
      <c r="X7" s="148">
        <f>SUM(X8:X14)</f>
        <v>3673</v>
      </c>
      <c r="Y7" s="149">
        <f>X7*100/W7</f>
        <v>96.378903175019687</v>
      </c>
      <c r="Z7" s="150">
        <f>SUM(Z8:Z14)</f>
        <v>3588</v>
      </c>
      <c r="AA7" s="148">
        <f>SUM(AA8:AA14)</f>
        <v>3818</v>
      </c>
      <c r="AB7" s="152">
        <f>AA7*100/Z7</f>
        <v>106.41025641025641</v>
      </c>
      <c r="AC7" s="150">
        <f>SUM(AC8:AC14)</f>
        <v>3003</v>
      </c>
      <c r="AD7" s="148">
        <f>SUM(AD8:AD14)</f>
        <v>2848</v>
      </c>
      <c r="AE7" s="149">
        <f>AD7*100/AC7</f>
        <v>94.838494838494839</v>
      </c>
      <c r="AF7" s="151">
        <f>SUM(AF8:AF14)</f>
        <v>1988</v>
      </c>
      <c r="AG7" s="148">
        <f>SUM(AG8:AG14)</f>
        <v>1735</v>
      </c>
      <c r="AH7" s="149">
        <f>AG7*100/AF7</f>
        <v>87.273641851106646</v>
      </c>
      <c r="AI7" s="34"/>
      <c r="AL7" s="39"/>
    </row>
    <row r="8" spans="1:38" s="39" customFormat="1" ht="48.75" customHeight="1" x14ac:dyDescent="0.25">
      <c r="A8" s="131" t="s">
        <v>93</v>
      </c>
      <c r="B8" s="153">
        <v>837</v>
      </c>
      <c r="C8" s="143">
        <v>1006</v>
      </c>
      <c r="D8" s="158">
        <f t="shared" ref="D8:D14" si="2">C8*100/B8</f>
        <v>120.19115890083631</v>
      </c>
      <c r="E8" s="155">
        <v>704</v>
      </c>
      <c r="F8" s="143">
        <v>750</v>
      </c>
      <c r="G8" s="154">
        <f t="shared" ref="G8:G14" si="3">F8*100/E8</f>
        <v>106.53409090909091</v>
      </c>
      <c r="H8" s="159">
        <f>E8-'статус на початок року'!L8</f>
        <v>317</v>
      </c>
      <c r="I8" s="157">
        <f>F8-'статус на початок року'!M8</f>
        <v>449</v>
      </c>
      <c r="J8" s="154">
        <f t="shared" ref="J8:J14" si="4">IF(ISERROR(I8*100/H8),"-",(I8*100/H8))</f>
        <v>141.64037854889591</v>
      </c>
      <c r="K8" s="156">
        <v>241</v>
      </c>
      <c r="L8" s="189">
        <v>334</v>
      </c>
      <c r="M8" s="158">
        <f t="shared" ref="M8:M14" si="5">L8*100/K8</f>
        <v>138.58921161825725</v>
      </c>
      <c r="N8" s="159">
        <v>16</v>
      </c>
      <c r="O8" s="298">
        <v>143</v>
      </c>
      <c r="P8" s="224" t="s">
        <v>168</v>
      </c>
      <c r="Q8" s="159">
        <v>0</v>
      </c>
      <c r="R8" s="157">
        <v>26</v>
      </c>
      <c r="S8" s="278" t="str">
        <f t="shared" si="0"/>
        <v>-</v>
      </c>
      <c r="T8" s="155">
        <v>0</v>
      </c>
      <c r="U8" s="144">
        <v>11</v>
      </c>
      <c r="V8" s="158" t="str">
        <f t="shared" si="1"/>
        <v>-</v>
      </c>
      <c r="W8" s="159">
        <v>474</v>
      </c>
      <c r="X8" s="157">
        <v>598</v>
      </c>
      <c r="Y8" s="154">
        <f t="shared" ref="Y8:Y14" si="6">X8*100/W8</f>
        <v>126.16033755274262</v>
      </c>
      <c r="Z8" s="159">
        <v>372</v>
      </c>
      <c r="AA8" s="161">
        <v>565</v>
      </c>
      <c r="AB8" s="158">
        <f t="shared" ref="AB8:AB14" si="7">AA8*100/Z8</f>
        <v>151.88172043010752</v>
      </c>
      <c r="AC8" s="155">
        <v>287</v>
      </c>
      <c r="AD8" s="161">
        <v>410</v>
      </c>
      <c r="AE8" s="154">
        <f t="shared" ref="AE8:AE14" si="8">AD8*100/AC8</f>
        <v>142.85714285714286</v>
      </c>
      <c r="AF8" s="156">
        <v>178</v>
      </c>
      <c r="AG8" s="161">
        <v>230</v>
      </c>
      <c r="AH8" s="154">
        <f t="shared" ref="AH8:AH14" si="9">AG8*100/AF8</f>
        <v>129.2134831460674</v>
      </c>
      <c r="AI8" s="34"/>
      <c r="AJ8" s="38"/>
    </row>
    <row r="9" spans="1:38" s="40" customFormat="1" ht="48.75" customHeight="1" x14ac:dyDescent="0.25">
      <c r="A9" s="132" t="s">
        <v>94</v>
      </c>
      <c r="B9" s="162">
        <v>641</v>
      </c>
      <c r="C9" s="143">
        <v>644</v>
      </c>
      <c r="D9" s="166">
        <f t="shared" si="2"/>
        <v>100.46801872074883</v>
      </c>
      <c r="E9" s="164">
        <v>555</v>
      </c>
      <c r="F9" s="122">
        <v>522</v>
      </c>
      <c r="G9" s="163">
        <f t="shared" si="3"/>
        <v>94.054054054054049</v>
      </c>
      <c r="H9" s="159">
        <f>E9-'статус на початок року'!L9</f>
        <v>187</v>
      </c>
      <c r="I9" s="157">
        <f>F9-'статус на початок року'!M9</f>
        <v>282</v>
      </c>
      <c r="J9" s="163">
        <f t="shared" si="4"/>
        <v>150.80213903743316</v>
      </c>
      <c r="K9" s="165">
        <v>140</v>
      </c>
      <c r="L9" s="299">
        <v>166</v>
      </c>
      <c r="M9" s="166">
        <f t="shared" si="5"/>
        <v>118.57142857142857</v>
      </c>
      <c r="N9" s="167">
        <v>15</v>
      </c>
      <c r="O9" s="122">
        <v>45</v>
      </c>
      <c r="P9" s="218" t="s">
        <v>118</v>
      </c>
      <c r="Q9" s="167">
        <v>0</v>
      </c>
      <c r="R9" s="157">
        <v>22</v>
      </c>
      <c r="S9" s="163" t="str">
        <f t="shared" si="0"/>
        <v>-</v>
      </c>
      <c r="T9" s="164">
        <v>0</v>
      </c>
      <c r="U9" s="126">
        <v>0</v>
      </c>
      <c r="V9" s="166" t="str">
        <f t="shared" si="1"/>
        <v>-</v>
      </c>
      <c r="W9" s="167">
        <v>370</v>
      </c>
      <c r="X9" s="127">
        <v>383</v>
      </c>
      <c r="Y9" s="163">
        <f t="shared" si="6"/>
        <v>103.51351351351352</v>
      </c>
      <c r="Z9" s="167">
        <v>309</v>
      </c>
      <c r="AA9" s="161">
        <v>398</v>
      </c>
      <c r="AB9" s="166">
        <f t="shared" si="7"/>
        <v>128.80258899676375</v>
      </c>
      <c r="AC9" s="164">
        <v>262</v>
      </c>
      <c r="AD9" s="128">
        <v>330</v>
      </c>
      <c r="AE9" s="163">
        <f t="shared" si="8"/>
        <v>125.95419847328245</v>
      </c>
      <c r="AF9" s="165">
        <v>164</v>
      </c>
      <c r="AG9" s="128">
        <v>191</v>
      </c>
      <c r="AH9" s="163">
        <f t="shared" si="9"/>
        <v>116.46341463414635</v>
      </c>
      <c r="AI9" s="34"/>
      <c r="AJ9" s="38"/>
    </row>
    <row r="10" spans="1:38" s="39" customFormat="1" ht="48.75" customHeight="1" x14ac:dyDescent="0.25">
      <c r="A10" s="132" t="s">
        <v>95</v>
      </c>
      <c r="B10" s="162">
        <v>2693</v>
      </c>
      <c r="C10" s="143">
        <v>2024</v>
      </c>
      <c r="D10" s="166">
        <f t="shared" si="2"/>
        <v>75.157816561455633</v>
      </c>
      <c r="E10" s="164">
        <v>2118</v>
      </c>
      <c r="F10" s="123">
        <v>1571</v>
      </c>
      <c r="G10" s="163">
        <f t="shared" si="3"/>
        <v>74.173748819641176</v>
      </c>
      <c r="H10" s="159">
        <f>E10-'статус на початок року'!L10</f>
        <v>778</v>
      </c>
      <c r="I10" s="157">
        <f>F10-'статус на початок року'!M10</f>
        <v>833</v>
      </c>
      <c r="J10" s="163">
        <f t="shared" si="4"/>
        <v>107.0694087403599</v>
      </c>
      <c r="K10" s="165">
        <v>337</v>
      </c>
      <c r="L10" s="299">
        <v>453</v>
      </c>
      <c r="M10" s="166">
        <f t="shared" si="5"/>
        <v>134.42136498516319</v>
      </c>
      <c r="N10" s="167">
        <v>181</v>
      </c>
      <c r="O10" s="123">
        <v>313</v>
      </c>
      <c r="P10" s="163">
        <f t="shared" ref="P9:P14" si="10">IF(ISERROR(O10*100/N10),"-",(O10*100/N10))</f>
        <v>172.9281767955801</v>
      </c>
      <c r="Q10" s="167">
        <v>0</v>
      </c>
      <c r="R10" s="157">
        <v>51</v>
      </c>
      <c r="S10" s="295" t="str">
        <f t="shared" si="0"/>
        <v>-</v>
      </c>
      <c r="T10" s="164">
        <v>0</v>
      </c>
      <c r="U10" s="125">
        <v>3</v>
      </c>
      <c r="V10" s="218" t="str">
        <f t="shared" si="1"/>
        <v>-</v>
      </c>
      <c r="W10" s="167">
        <v>1395</v>
      </c>
      <c r="X10" s="127">
        <v>1070</v>
      </c>
      <c r="Y10" s="163">
        <f t="shared" si="6"/>
        <v>76.702508960573482</v>
      </c>
      <c r="Z10" s="167">
        <v>1303</v>
      </c>
      <c r="AA10" s="161">
        <v>1138</v>
      </c>
      <c r="AB10" s="166">
        <f t="shared" si="7"/>
        <v>87.336914811972377</v>
      </c>
      <c r="AC10" s="164">
        <v>1085</v>
      </c>
      <c r="AD10" s="128">
        <v>870</v>
      </c>
      <c r="AE10" s="163">
        <f t="shared" si="8"/>
        <v>80.184331797235018</v>
      </c>
      <c r="AF10" s="165">
        <v>794</v>
      </c>
      <c r="AG10" s="128">
        <v>619</v>
      </c>
      <c r="AH10" s="163">
        <f t="shared" si="9"/>
        <v>77.959697732997483</v>
      </c>
      <c r="AI10" s="34"/>
      <c r="AJ10" s="38"/>
    </row>
    <row r="11" spans="1:38" s="39" customFormat="1" ht="48.75" customHeight="1" x14ac:dyDescent="0.25">
      <c r="A11" s="132" t="s">
        <v>96</v>
      </c>
      <c r="B11" s="162">
        <v>923</v>
      </c>
      <c r="C11" s="143">
        <v>736</v>
      </c>
      <c r="D11" s="166">
        <f t="shared" si="2"/>
        <v>79.739978331527624</v>
      </c>
      <c r="E11" s="164">
        <v>797</v>
      </c>
      <c r="F11" s="123">
        <v>577</v>
      </c>
      <c r="G11" s="163">
        <f t="shared" si="3"/>
        <v>72.396486825595986</v>
      </c>
      <c r="H11" s="159">
        <f>E11-'статус на початок року'!L11</f>
        <v>259</v>
      </c>
      <c r="I11" s="157">
        <f>F11-'статус на початок року'!M11</f>
        <v>304</v>
      </c>
      <c r="J11" s="163">
        <f t="shared" si="4"/>
        <v>117.37451737451738</v>
      </c>
      <c r="K11" s="165">
        <v>154</v>
      </c>
      <c r="L11" s="299">
        <v>208</v>
      </c>
      <c r="M11" s="166">
        <f t="shared" si="5"/>
        <v>135.06493506493507</v>
      </c>
      <c r="N11" s="167">
        <v>17</v>
      </c>
      <c r="O11" s="123">
        <v>102</v>
      </c>
      <c r="P11" s="218" t="s">
        <v>159</v>
      </c>
      <c r="Q11" s="167">
        <v>0</v>
      </c>
      <c r="R11" s="157">
        <v>35</v>
      </c>
      <c r="S11" s="163" t="str">
        <f t="shared" si="0"/>
        <v>-</v>
      </c>
      <c r="T11" s="164">
        <v>0</v>
      </c>
      <c r="U11" s="125">
        <v>0</v>
      </c>
      <c r="V11" s="218" t="str">
        <f t="shared" si="1"/>
        <v>-</v>
      </c>
      <c r="W11" s="167">
        <v>559</v>
      </c>
      <c r="X11" s="127">
        <v>444</v>
      </c>
      <c r="Y11" s="163">
        <f t="shared" si="6"/>
        <v>79.427549194991059</v>
      </c>
      <c r="Z11" s="167">
        <v>459</v>
      </c>
      <c r="AA11" s="161">
        <v>400</v>
      </c>
      <c r="AB11" s="166">
        <f t="shared" si="7"/>
        <v>87.145969498910674</v>
      </c>
      <c r="AC11" s="164">
        <v>398</v>
      </c>
      <c r="AD11" s="128">
        <v>301</v>
      </c>
      <c r="AE11" s="163">
        <f t="shared" si="8"/>
        <v>75.628140703517587</v>
      </c>
      <c r="AF11" s="165">
        <v>240</v>
      </c>
      <c r="AG11" s="128">
        <v>156</v>
      </c>
      <c r="AH11" s="163">
        <f t="shared" si="9"/>
        <v>65</v>
      </c>
      <c r="AI11" s="34"/>
      <c r="AJ11" s="38"/>
    </row>
    <row r="12" spans="1:38" s="39" customFormat="1" ht="48.75" customHeight="1" x14ac:dyDescent="0.25">
      <c r="A12" s="132" t="s">
        <v>97</v>
      </c>
      <c r="B12" s="162">
        <v>1199</v>
      </c>
      <c r="C12" s="143">
        <v>1169</v>
      </c>
      <c r="D12" s="166">
        <f t="shared" si="2"/>
        <v>97.497914929107594</v>
      </c>
      <c r="E12" s="164">
        <v>1016</v>
      </c>
      <c r="F12" s="123">
        <v>926</v>
      </c>
      <c r="G12" s="163">
        <f t="shared" si="3"/>
        <v>91.141732283464563</v>
      </c>
      <c r="H12" s="159">
        <f>E12-'статус на початок року'!L12</f>
        <v>339</v>
      </c>
      <c r="I12" s="157">
        <f>F12-'статус на початок року'!M12</f>
        <v>483</v>
      </c>
      <c r="J12" s="163">
        <f t="shared" si="4"/>
        <v>142.47787610619469</v>
      </c>
      <c r="K12" s="165">
        <v>166</v>
      </c>
      <c r="L12" s="299">
        <v>296</v>
      </c>
      <c r="M12" s="166">
        <f t="shared" si="5"/>
        <v>178.31325301204819</v>
      </c>
      <c r="N12" s="167">
        <v>28</v>
      </c>
      <c r="O12" s="123">
        <v>112</v>
      </c>
      <c r="P12" s="218" t="s">
        <v>119</v>
      </c>
      <c r="Q12" s="167">
        <v>0</v>
      </c>
      <c r="R12" s="157">
        <v>44</v>
      </c>
      <c r="S12" s="163" t="str">
        <f t="shared" si="0"/>
        <v>-</v>
      </c>
      <c r="T12" s="164">
        <v>0</v>
      </c>
      <c r="U12" s="125">
        <v>20</v>
      </c>
      <c r="V12" s="166" t="str">
        <f t="shared" si="1"/>
        <v>-</v>
      </c>
      <c r="W12" s="167">
        <v>454</v>
      </c>
      <c r="X12" s="127">
        <v>647</v>
      </c>
      <c r="Y12" s="163">
        <f t="shared" si="6"/>
        <v>142.51101321585904</v>
      </c>
      <c r="Z12" s="167">
        <v>631</v>
      </c>
      <c r="AA12" s="161">
        <v>694</v>
      </c>
      <c r="AB12" s="166">
        <f t="shared" si="7"/>
        <v>109.98415213946117</v>
      </c>
      <c r="AC12" s="164">
        <v>561</v>
      </c>
      <c r="AD12" s="128">
        <v>526</v>
      </c>
      <c r="AE12" s="163">
        <f t="shared" si="8"/>
        <v>93.761140819964353</v>
      </c>
      <c r="AF12" s="165">
        <v>332</v>
      </c>
      <c r="AG12" s="128">
        <v>293</v>
      </c>
      <c r="AH12" s="163">
        <f t="shared" si="9"/>
        <v>88.253012048192772</v>
      </c>
      <c r="AI12" s="34"/>
      <c r="AJ12" s="38"/>
    </row>
    <row r="13" spans="1:38" s="39" customFormat="1" ht="48.75" customHeight="1" x14ac:dyDescent="0.25">
      <c r="A13" s="132" t="s">
        <v>98</v>
      </c>
      <c r="B13" s="162">
        <v>531</v>
      </c>
      <c r="C13" s="143">
        <v>562</v>
      </c>
      <c r="D13" s="166">
        <f t="shared" si="2"/>
        <v>105.83804143126177</v>
      </c>
      <c r="E13" s="164">
        <v>411</v>
      </c>
      <c r="F13" s="123">
        <v>388</v>
      </c>
      <c r="G13" s="163">
        <f t="shared" si="3"/>
        <v>94.40389294403893</v>
      </c>
      <c r="H13" s="159">
        <f>E13-'статус на початок року'!L13</f>
        <v>167</v>
      </c>
      <c r="I13" s="157">
        <f>F13-'статус на початок року'!M13</f>
        <v>259</v>
      </c>
      <c r="J13" s="163">
        <f t="shared" si="4"/>
        <v>155.08982035928145</v>
      </c>
      <c r="K13" s="165">
        <v>108</v>
      </c>
      <c r="L13" s="299">
        <v>139</v>
      </c>
      <c r="M13" s="166">
        <f t="shared" si="5"/>
        <v>128.7037037037037</v>
      </c>
      <c r="N13" s="167">
        <v>2</v>
      </c>
      <c r="O13" s="123">
        <v>59</v>
      </c>
      <c r="P13" s="218" t="s">
        <v>169</v>
      </c>
      <c r="Q13" s="167">
        <v>0</v>
      </c>
      <c r="R13" s="157">
        <v>48</v>
      </c>
      <c r="S13" s="163" t="str">
        <f t="shared" si="0"/>
        <v>-</v>
      </c>
      <c r="T13" s="164">
        <v>0</v>
      </c>
      <c r="U13" s="125">
        <v>7</v>
      </c>
      <c r="V13" s="166" t="str">
        <f t="shared" si="1"/>
        <v>-</v>
      </c>
      <c r="W13" s="167">
        <v>262</v>
      </c>
      <c r="X13" s="127">
        <v>283</v>
      </c>
      <c r="Y13" s="163">
        <f t="shared" si="6"/>
        <v>108.01526717557252</v>
      </c>
      <c r="Z13" s="167">
        <v>234</v>
      </c>
      <c r="AA13" s="161">
        <v>357</v>
      </c>
      <c r="AB13" s="166">
        <f t="shared" si="7"/>
        <v>152.56410256410257</v>
      </c>
      <c r="AC13" s="164">
        <v>174</v>
      </c>
      <c r="AD13" s="128">
        <v>225</v>
      </c>
      <c r="AE13" s="163">
        <f t="shared" si="8"/>
        <v>129.31034482758622</v>
      </c>
      <c r="AF13" s="165">
        <v>131</v>
      </c>
      <c r="AG13" s="128">
        <v>139</v>
      </c>
      <c r="AH13" s="163">
        <f t="shared" si="9"/>
        <v>106.10687022900764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69">
        <v>523</v>
      </c>
      <c r="C14" s="212">
        <v>473</v>
      </c>
      <c r="D14" s="174">
        <f t="shared" si="2"/>
        <v>90.439770554493307</v>
      </c>
      <c r="E14" s="171">
        <v>453</v>
      </c>
      <c r="F14" s="134">
        <v>358</v>
      </c>
      <c r="G14" s="170">
        <f t="shared" si="3"/>
        <v>79.028697571743933</v>
      </c>
      <c r="H14" s="291">
        <f>E14-'статус на початок року'!L14</f>
        <v>150</v>
      </c>
      <c r="I14" s="194">
        <f>F14-'статус на початок року'!M14</f>
        <v>172</v>
      </c>
      <c r="J14" s="170">
        <f t="shared" si="4"/>
        <v>114.66666666666667</v>
      </c>
      <c r="K14" s="172">
        <v>110</v>
      </c>
      <c r="L14" s="300">
        <v>141</v>
      </c>
      <c r="M14" s="174">
        <f t="shared" si="5"/>
        <v>128.18181818181819</v>
      </c>
      <c r="N14" s="175">
        <v>43</v>
      </c>
      <c r="O14" s="134">
        <v>69</v>
      </c>
      <c r="P14" s="170">
        <f t="shared" si="10"/>
        <v>160.46511627906978</v>
      </c>
      <c r="Q14" s="175">
        <v>0</v>
      </c>
      <c r="R14" s="194">
        <v>10</v>
      </c>
      <c r="S14" s="294" t="str">
        <f t="shared" si="0"/>
        <v>-</v>
      </c>
      <c r="T14" s="171">
        <v>0</v>
      </c>
      <c r="U14" s="135">
        <v>0</v>
      </c>
      <c r="V14" s="228" t="str">
        <f t="shared" si="1"/>
        <v>-</v>
      </c>
      <c r="W14" s="175">
        <v>297</v>
      </c>
      <c r="X14" s="173">
        <v>248</v>
      </c>
      <c r="Y14" s="170">
        <f t="shared" si="6"/>
        <v>83.501683501683502</v>
      </c>
      <c r="Z14" s="175">
        <v>280</v>
      </c>
      <c r="AA14" s="197">
        <v>266</v>
      </c>
      <c r="AB14" s="174">
        <f t="shared" si="7"/>
        <v>95</v>
      </c>
      <c r="AC14" s="171">
        <v>236</v>
      </c>
      <c r="AD14" s="177">
        <v>186</v>
      </c>
      <c r="AE14" s="170">
        <f t="shared" si="8"/>
        <v>78.813559322033896</v>
      </c>
      <c r="AF14" s="172">
        <v>149</v>
      </c>
      <c r="AG14" s="177">
        <v>107</v>
      </c>
      <c r="AH14" s="170">
        <f t="shared" si="9"/>
        <v>71.812080536912745</v>
      </c>
      <c r="AI14" s="34"/>
      <c r="AJ14" s="38"/>
    </row>
    <row r="15" spans="1:38" ht="1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230"/>
      <c r="R15" s="230"/>
      <c r="S15" s="23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Q3:S3"/>
    <mergeCell ref="Q4:Q5"/>
    <mergeCell ref="R4:R5"/>
    <mergeCell ref="S4:S5"/>
    <mergeCell ref="H3:J3"/>
    <mergeCell ref="H4:H5"/>
    <mergeCell ref="I4:I5"/>
    <mergeCell ref="J4:J5"/>
    <mergeCell ref="C15:P18"/>
    <mergeCell ref="AD1:AE1"/>
    <mergeCell ref="AD2:AE2"/>
    <mergeCell ref="AF2:AG2"/>
    <mergeCell ref="W3:Y3"/>
    <mergeCell ref="AC3:AE3"/>
    <mergeCell ref="AF3:AH3"/>
    <mergeCell ref="Y4:Y5"/>
    <mergeCell ref="P4:P5"/>
    <mergeCell ref="T4:T5"/>
    <mergeCell ref="U4:U5"/>
    <mergeCell ref="V4:V5"/>
    <mergeCell ref="W4:W5"/>
    <mergeCell ref="X4:X5"/>
    <mergeCell ref="AF4:AF5"/>
    <mergeCell ref="B3:D3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Z3:AB3"/>
    <mergeCell ref="AG4:AG5"/>
    <mergeCell ref="AH4:AH5"/>
    <mergeCell ref="Z4:Z5"/>
    <mergeCell ref="AA4:AA5"/>
    <mergeCell ref="AB4:AB5"/>
    <mergeCell ref="AC4:AC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3" orientation="landscape" r:id="rId1"/>
  <colBreaks count="1" manualBreakCount="1">
    <brk id="19" max="1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L67"/>
  <sheetViews>
    <sheetView view="pageBreakPreview" zoomScale="89" zoomScaleNormal="75" zoomScaleSheetLayoutView="89" workbookViewId="0">
      <pane xSplit="1" ySplit="6" topLeftCell="M7" activePane="bottomRight" state="frozen"/>
      <selection activeCell="A4" sqref="A4:A6"/>
      <selection pane="topRight" activeCell="A4" sqref="A4:A6"/>
      <selection pane="bottomLeft" activeCell="A4" sqref="A4:A6"/>
      <selection pane="bottomRight" activeCell="AJ14" sqref="AJ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7109375" style="41" customWidth="1"/>
    <col min="22" max="22" width="8.42578125" style="41" customWidth="1"/>
    <col min="23" max="24" width="12.28515625" style="41" customWidth="1"/>
    <col min="25" max="25" width="8.42578125" style="41" customWidth="1"/>
    <col min="26" max="27" width="12.7109375" style="41" customWidth="1"/>
    <col min="28" max="28" width="8.5703125" style="41" customWidth="1"/>
    <col min="29" max="30" width="12.42578125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42" t="s">
        <v>130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5"/>
      <c r="U1" s="25"/>
      <c r="V1" s="25"/>
      <c r="W1" s="25"/>
      <c r="X1" s="25"/>
      <c r="Y1" s="25"/>
      <c r="Z1" s="25"/>
      <c r="AA1" s="25"/>
      <c r="AB1" s="25"/>
      <c r="AC1" s="25"/>
      <c r="AD1" s="341"/>
      <c r="AE1" s="341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28"/>
      <c r="V2" s="28"/>
      <c r="W2" s="28"/>
      <c r="X2" s="28"/>
      <c r="Y2" s="28"/>
      <c r="Z2" s="28"/>
      <c r="AA2" s="28"/>
      <c r="AB2" s="28"/>
      <c r="AD2" s="341"/>
      <c r="AE2" s="341"/>
      <c r="AF2" s="339"/>
      <c r="AG2" s="339"/>
      <c r="AH2" s="116" t="s">
        <v>7</v>
      </c>
      <c r="AI2" s="51"/>
    </row>
    <row r="3" spans="1:38" s="202" customFormat="1" ht="93.75" customHeight="1" thickBot="1" x14ac:dyDescent="0.3">
      <c r="A3" s="334"/>
      <c r="B3" s="401" t="s">
        <v>20</v>
      </c>
      <c r="C3" s="402"/>
      <c r="D3" s="402"/>
      <c r="E3" s="404" t="s">
        <v>81</v>
      </c>
      <c r="F3" s="364"/>
      <c r="G3" s="405"/>
      <c r="H3" s="407" t="s">
        <v>103</v>
      </c>
      <c r="I3" s="408"/>
      <c r="J3" s="409"/>
      <c r="K3" s="362" t="s">
        <v>82</v>
      </c>
      <c r="L3" s="359"/>
      <c r="M3" s="360"/>
      <c r="N3" s="404" t="s">
        <v>9</v>
      </c>
      <c r="O3" s="364"/>
      <c r="P3" s="405"/>
      <c r="Q3" s="407" t="s">
        <v>105</v>
      </c>
      <c r="R3" s="408"/>
      <c r="S3" s="409"/>
      <c r="T3" s="404" t="s">
        <v>10</v>
      </c>
      <c r="U3" s="364"/>
      <c r="V3" s="365"/>
      <c r="W3" s="401" t="s">
        <v>8</v>
      </c>
      <c r="X3" s="402"/>
      <c r="Y3" s="406"/>
      <c r="Z3" s="402" t="s">
        <v>15</v>
      </c>
      <c r="AA3" s="402"/>
      <c r="AB3" s="402"/>
      <c r="AC3" s="404" t="s">
        <v>11</v>
      </c>
      <c r="AD3" s="364"/>
      <c r="AE3" s="405"/>
      <c r="AF3" s="363" t="s">
        <v>12</v>
      </c>
      <c r="AG3" s="364"/>
      <c r="AH3" s="405"/>
    </row>
    <row r="4" spans="1:38" s="31" customFormat="1" ht="19.5" customHeight="1" x14ac:dyDescent="0.25">
      <c r="A4" s="34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4.5" customHeight="1" thickBot="1" x14ac:dyDescent="0.3">
      <c r="A5" s="403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87" t="s">
        <v>3</v>
      </c>
      <c r="B6" s="234">
        <v>1</v>
      </c>
      <c r="C6" s="235">
        <v>2</v>
      </c>
      <c r="D6" s="236">
        <v>3</v>
      </c>
      <c r="E6" s="237">
        <v>4</v>
      </c>
      <c r="F6" s="235">
        <v>5</v>
      </c>
      <c r="G6" s="236">
        <v>6</v>
      </c>
      <c r="H6" s="237">
        <v>7</v>
      </c>
      <c r="I6" s="235">
        <v>8</v>
      </c>
      <c r="J6" s="236">
        <v>9</v>
      </c>
      <c r="K6" s="238">
        <v>10</v>
      </c>
      <c r="L6" s="235">
        <v>11</v>
      </c>
      <c r="M6" s="239">
        <v>12</v>
      </c>
      <c r="N6" s="237">
        <v>13</v>
      </c>
      <c r="O6" s="235">
        <v>14</v>
      </c>
      <c r="P6" s="236">
        <v>15</v>
      </c>
      <c r="Q6" s="237">
        <v>16</v>
      </c>
      <c r="R6" s="235">
        <v>17</v>
      </c>
      <c r="S6" s="236">
        <v>18</v>
      </c>
      <c r="T6" s="238">
        <v>19</v>
      </c>
      <c r="U6" s="235">
        <v>20</v>
      </c>
      <c r="V6" s="236">
        <v>21</v>
      </c>
      <c r="W6" s="237">
        <v>22</v>
      </c>
      <c r="X6" s="235">
        <v>23</v>
      </c>
      <c r="Y6" s="236">
        <v>24</v>
      </c>
      <c r="Z6" s="237">
        <v>25</v>
      </c>
      <c r="AA6" s="235">
        <v>26</v>
      </c>
      <c r="AB6" s="236">
        <v>27</v>
      </c>
      <c r="AC6" s="237">
        <v>28</v>
      </c>
      <c r="AD6" s="235">
        <v>29</v>
      </c>
      <c r="AE6" s="236">
        <v>30</v>
      </c>
      <c r="AF6" s="238">
        <v>31</v>
      </c>
      <c r="AG6" s="235">
        <v>32</v>
      </c>
      <c r="AH6" s="236">
        <v>33</v>
      </c>
    </row>
    <row r="7" spans="1:38" s="35" customFormat="1" ht="48.75" customHeight="1" thickBot="1" x14ac:dyDescent="0.3">
      <c r="A7" s="146" t="s">
        <v>32</v>
      </c>
      <c r="B7" s="188">
        <f>SUM(B8:B14)</f>
        <v>3361</v>
      </c>
      <c r="C7" s="148">
        <f>SUM(C8:C14)</f>
        <v>2668</v>
      </c>
      <c r="D7" s="152">
        <f>C7*100/B7</f>
        <v>79.381136566498071</v>
      </c>
      <c r="E7" s="190">
        <f>SUM(E8:E14)</f>
        <v>1980</v>
      </c>
      <c r="F7" s="148">
        <f>SUM(F8:F14)</f>
        <v>1288</v>
      </c>
      <c r="G7" s="149">
        <f>F7*100/E7</f>
        <v>65.050505050505052</v>
      </c>
      <c r="H7" s="150">
        <f>SUM(H8:H14)</f>
        <v>690</v>
      </c>
      <c r="I7" s="148">
        <f>SUM(I8:I14)</f>
        <v>656</v>
      </c>
      <c r="J7" s="149">
        <f>I7*100/H7</f>
        <v>95.072463768115938</v>
      </c>
      <c r="K7" s="151">
        <f>SUM(K8:K14)</f>
        <v>618</v>
      </c>
      <c r="L7" s="148">
        <f>SUM(L8:L14)</f>
        <v>686</v>
      </c>
      <c r="M7" s="152">
        <f>L7*100/K7</f>
        <v>111.0032362459547</v>
      </c>
      <c r="N7" s="190">
        <f>SUM(N8:N14)</f>
        <v>52</v>
      </c>
      <c r="O7" s="148">
        <f>SUM(O8:O14)</f>
        <v>99</v>
      </c>
      <c r="P7" s="149">
        <f>O7*100/N7</f>
        <v>190.38461538461539</v>
      </c>
      <c r="Q7" s="150">
        <f>SUM(Q8:Q14)</f>
        <v>0</v>
      </c>
      <c r="R7" s="148">
        <f>SUM(R8:R14)</f>
        <v>171</v>
      </c>
      <c r="S7" s="277" t="str">
        <f t="shared" ref="S7:S14" si="0">IF(ISERROR(R7*100/Q7),"-",(R7*100/Q7))</f>
        <v>-</v>
      </c>
      <c r="T7" s="190">
        <f>SUM(T8:T14)</f>
        <v>0</v>
      </c>
      <c r="U7" s="148">
        <f>SUM(U8:U14)</f>
        <v>19</v>
      </c>
      <c r="V7" s="303" t="str">
        <f>IF(ISERROR(U7*100/T7),"-",(U7*100/T7))</f>
        <v>-</v>
      </c>
      <c r="W7" s="190">
        <f>SUM(W8:W14)</f>
        <v>1185</v>
      </c>
      <c r="X7" s="148">
        <f>SUM(X8:X14)</f>
        <v>916</v>
      </c>
      <c r="Y7" s="149">
        <f>X7*100/W7</f>
        <v>77.299578059071735</v>
      </c>
      <c r="Z7" s="151">
        <f>SUM(Z8:Z14)</f>
        <v>1384</v>
      </c>
      <c r="AA7" s="148">
        <f>SUM(AA8:AA14)</f>
        <v>1426</v>
      </c>
      <c r="AB7" s="152">
        <f>AA7*100/Z7</f>
        <v>103.03468208092485</v>
      </c>
      <c r="AC7" s="190">
        <f>SUM(AC8:AC14)</f>
        <v>911</v>
      </c>
      <c r="AD7" s="148">
        <f>SUM(AD8:AD14)</f>
        <v>682</v>
      </c>
      <c r="AE7" s="149">
        <f>AD7*100/AC7</f>
        <v>74.862788144895717</v>
      </c>
      <c r="AF7" s="151">
        <f>SUM(AF8:AF14)</f>
        <v>608</v>
      </c>
      <c r="AG7" s="148">
        <f>SUM(AG8:AG14)</f>
        <v>481</v>
      </c>
      <c r="AH7" s="149">
        <f>AG7*100/AF7</f>
        <v>79.111842105263165</v>
      </c>
      <c r="AI7" s="34"/>
      <c r="AL7" s="39"/>
    </row>
    <row r="8" spans="1:38" s="39" customFormat="1" ht="48.75" customHeight="1" x14ac:dyDescent="0.25">
      <c r="A8" s="131" t="s">
        <v>93</v>
      </c>
      <c r="B8" s="153">
        <f>УСЬОГО!B8-'12-жінки-ЦЗ'!B8</f>
        <v>402</v>
      </c>
      <c r="C8" s="189">
        <f>УСЬОГО!C8-'12-жінки-ЦЗ'!C8</f>
        <v>432</v>
      </c>
      <c r="D8" s="158">
        <f t="shared" ref="D8:D14" si="1">C8*100/B8</f>
        <v>107.46268656716418</v>
      </c>
      <c r="E8" s="155">
        <f>УСЬОГО!E8-'12-жінки-ЦЗ'!E8</f>
        <v>245</v>
      </c>
      <c r="F8" s="157">
        <f>УСЬОГО!F8-'12-жінки-ЦЗ'!F8</f>
        <v>172</v>
      </c>
      <c r="G8" s="154">
        <f t="shared" ref="G8:G14" si="2">F8*100/E8</f>
        <v>70.204081632653057</v>
      </c>
      <c r="H8" s="155">
        <f>УСЬОГО!H8-'12-жінки-ЦЗ'!H8</f>
        <v>106</v>
      </c>
      <c r="I8" s="127">
        <f>УСЬОГО!I8-'12-жінки-ЦЗ'!I8</f>
        <v>106</v>
      </c>
      <c r="J8" s="154">
        <f t="shared" ref="J8:J14" si="3">IF(ISERROR(I8*100/H8),"-",(I8*100/H8))</f>
        <v>100</v>
      </c>
      <c r="K8" s="156">
        <f>УСЬОГО!K8-'12-жінки-ЦЗ'!K8</f>
        <v>117</v>
      </c>
      <c r="L8" s="156">
        <f>УСЬОГО!L8-'12-жінки-ЦЗ'!L8</f>
        <v>167</v>
      </c>
      <c r="M8" s="158">
        <f t="shared" ref="M8:M14" si="4">L8*100/K8</f>
        <v>142.73504273504273</v>
      </c>
      <c r="N8" s="155">
        <f>УСЬОГО!Q8-'12-жінки-ЦЗ'!N8</f>
        <v>3</v>
      </c>
      <c r="O8" s="157">
        <f>УСЬОГО!R8-'12-жінки-ЦЗ'!O8</f>
        <v>19</v>
      </c>
      <c r="P8" s="224" t="s">
        <v>137</v>
      </c>
      <c r="Q8" s="155">
        <f>УСЬОГО!T8-'12-жінки-ЦЗ'!Q8</f>
        <v>0</v>
      </c>
      <c r="R8" s="240">
        <f>УСЬОГО!U8-'12-жінки-ЦЗ'!R8</f>
        <v>19</v>
      </c>
      <c r="S8" s="278" t="str">
        <f t="shared" si="0"/>
        <v>-</v>
      </c>
      <c r="T8" s="155">
        <f>УСЬОГО!W8-'12-жінки-ЦЗ'!T8</f>
        <v>0</v>
      </c>
      <c r="U8" s="157">
        <f>УСЬОГО!X8-'12-жінки-ЦЗ'!U8</f>
        <v>6</v>
      </c>
      <c r="V8" s="158" t="str">
        <f>IF(ISERROR(U8*100/T8),"-",(U8*100/T8))</f>
        <v>-</v>
      </c>
      <c r="W8" s="155">
        <f>УСЬОГО!Z8-'12-жінки-ЦЗ'!W8</f>
        <v>163</v>
      </c>
      <c r="X8" s="157">
        <f>УСЬОГО!AA8-'12-жінки-ЦЗ'!X8</f>
        <v>138</v>
      </c>
      <c r="Y8" s="154">
        <f t="shared" ref="Y8:Y14" si="5">X8*100/W8</f>
        <v>84.662576687116569</v>
      </c>
      <c r="Z8" s="156">
        <f>УСЬОГО!AC8-'12-жінки-ЦЗ'!Z8</f>
        <v>184</v>
      </c>
      <c r="AA8" s="156">
        <f>УСЬОГО!AD8-'12-жінки-ЦЗ'!AA8</f>
        <v>225</v>
      </c>
      <c r="AB8" s="158">
        <f t="shared" ref="AB8:AB14" si="6">AA8*100/Z8</f>
        <v>122.28260869565217</v>
      </c>
      <c r="AC8" s="155">
        <f>УСЬОГО!AF8-'12-жінки-ЦЗ'!AC8</f>
        <v>104</v>
      </c>
      <c r="AD8" s="157">
        <f>УСЬОГО!AG8-'12-жінки-ЦЗ'!AD8</f>
        <v>82</v>
      </c>
      <c r="AE8" s="154">
        <f t="shared" ref="AE8:AE14" si="7">AD8*100/AC8</f>
        <v>78.84615384615384</v>
      </c>
      <c r="AF8" s="156">
        <f>УСЬОГО!AI8-'12-жінки-ЦЗ'!AF8</f>
        <v>56</v>
      </c>
      <c r="AG8" s="156">
        <f>УСЬОГО!AJ8-'12-жінки-ЦЗ'!AG8</f>
        <v>61</v>
      </c>
      <c r="AH8" s="154">
        <f t="shared" ref="AH8:AH14" si="8">AG8*100/AF8</f>
        <v>108.92857142857143</v>
      </c>
      <c r="AI8" s="34"/>
      <c r="AJ8" s="38"/>
    </row>
    <row r="9" spans="1:38" s="40" customFormat="1" ht="48.75" customHeight="1" x14ac:dyDescent="0.25">
      <c r="A9" s="132" t="s">
        <v>94</v>
      </c>
      <c r="B9" s="153">
        <f>УСЬОГО!B9-'12-жінки-ЦЗ'!B9</f>
        <v>338</v>
      </c>
      <c r="C9" s="189">
        <f>УСЬОГО!C9-'12-жінки-ЦЗ'!C9</f>
        <v>280</v>
      </c>
      <c r="D9" s="166">
        <f t="shared" si="1"/>
        <v>82.840236686390526</v>
      </c>
      <c r="E9" s="155">
        <f>УСЬОГО!E9-'12-жінки-ЦЗ'!E9</f>
        <v>190</v>
      </c>
      <c r="F9" s="157">
        <f>УСЬОГО!F9-'12-жінки-ЦЗ'!F9</f>
        <v>172</v>
      </c>
      <c r="G9" s="163">
        <f t="shared" si="2"/>
        <v>90.526315789473685</v>
      </c>
      <c r="H9" s="164">
        <f>УСЬОГО!H9-'12-жінки-ЦЗ'!H9</f>
        <v>66</v>
      </c>
      <c r="I9" s="127">
        <f>УСЬОГО!I9-'12-жінки-ЦЗ'!I9</f>
        <v>83</v>
      </c>
      <c r="J9" s="163">
        <f t="shared" si="3"/>
        <v>125.75757575757575</v>
      </c>
      <c r="K9" s="156">
        <f>УСЬОГО!K9-'12-жінки-ЦЗ'!K9</f>
        <v>64</v>
      </c>
      <c r="L9" s="156">
        <f>УСЬОГО!L9-'12-жінки-ЦЗ'!L9</f>
        <v>55</v>
      </c>
      <c r="M9" s="166">
        <f t="shared" si="4"/>
        <v>85.9375</v>
      </c>
      <c r="N9" s="155">
        <f>УСЬОГО!Q9-'12-жінки-ЦЗ'!N9</f>
        <v>4</v>
      </c>
      <c r="O9" s="157">
        <f>УСЬОГО!R9-'12-жінки-ЦЗ'!O9</f>
        <v>10</v>
      </c>
      <c r="P9" s="163">
        <f t="shared" ref="P9:P14" si="9">IF(ISERROR(O9*100/N9),"-",(O9*100/N9))</f>
        <v>250</v>
      </c>
      <c r="Q9" s="164">
        <f>УСЬОГО!T9-'12-жінки-ЦЗ'!Q9</f>
        <v>0</v>
      </c>
      <c r="R9" s="127">
        <f>УСЬОГО!U9-'12-жінки-ЦЗ'!R9</f>
        <v>5</v>
      </c>
      <c r="S9" s="163" t="str">
        <f t="shared" si="0"/>
        <v>-</v>
      </c>
      <c r="T9" s="155">
        <f>УСЬОГО!W9-'12-жінки-ЦЗ'!T9</f>
        <v>0</v>
      </c>
      <c r="U9" s="157">
        <f>УСЬОГО!X9-'12-жінки-ЦЗ'!U9</f>
        <v>0</v>
      </c>
      <c r="V9" s="225" t="str">
        <f t="shared" ref="V9:V14" si="10">IF(ISERROR(U9*100/T9),"-",(U9*100/T9))</f>
        <v>-</v>
      </c>
      <c r="W9" s="155">
        <f>УСЬОГО!Z9-'12-жінки-ЦЗ'!W9</f>
        <v>123</v>
      </c>
      <c r="X9" s="157">
        <f>УСЬОГО!AA9-'12-жінки-ЦЗ'!X9</f>
        <v>129</v>
      </c>
      <c r="Y9" s="163">
        <f t="shared" si="5"/>
        <v>104.8780487804878</v>
      </c>
      <c r="Z9" s="156">
        <f>УСЬОГО!AC9-'12-жінки-ЦЗ'!Z9</f>
        <v>142</v>
      </c>
      <c r="AA9" s="156">
        <f>УСЬОГО!AD9-'12-жінки-ЦЗ'!AA9</f>
        <v>138</v>
      </c>
      <c r="AB9" s="166">
        <f t="shared" si="6"/>
        <v>97.183098591549296</v>
      </c>
      <c r="AC9" s="155">
        <f>УСЬОГО!AF9-'12-жінки-ЦЗ'!AC9</f>
        <v>104</v>
      </c>
      <c r="AD9" s="157">
        <f>УСЬОГО!AG9-'12-жінки-ЦЗ'!AD9</f>
        <v>102</v>
      </c>
      <c r="AE9" s="163">
        <f t="shared" si="7"/>
        <v>98.07692307692308</v>
      </c>
      <c r="AF9" s="156">
        <f>УСЬОГО!AI9-'12-жінки-ЦЗ'!AF9</f>
        <v>79</v>
      </c>
      <c r="AG9" s="156">
        <f>УСЬОГО!AJ9-'12-жінки-ЦЗ'!AG9</f>
        <v>62</v>
      </c>
      <c r="AH9" s="163">
        <f t="shared" si="8"/>
        <v>78.481012658227854</v>
      </c>
      <c r="AI9" s="34"/>
      <c r="AJ9" s="38"/>
    </row>
    <row r="10" spans="1:38" s="39" customFormat="1" ht="48.75" customHeight="1" x14ac:dyDescent="0.25">
      <c r="A10" s="132" t="s">
        <v>95</v>
      </c>
      <c r="B10" s="153">
        <f>УСЬОГО!B10-'12-жінки-ЦЗ'!B10</f>
        <v>1077</v>
      </c>
      <c r="C10" s="189">
        <f>УСЬОГО!C10-'12-жінки-ЦЗ'!C10</f>
        <v>722</v>
      </c>
      <c r="D10" s="166">
        <f t="shared" si="1"/>
        <v>67.038068709377896</v>
      </c>
      <c r="E10" s="155">
        <f>УСЬОГО!E10-'12-жінки-ЦЗ'!E10</f>
        <v>603</v>
      </c>
      <c r="F10" s="157">
        <f>УСЬОГО!F10-'12-жінки-ЦЗ'!F10</f>
        <v>313</v>
      </c>
      <c r="G10" s="163">
        <f t="shared" si="2"/>
        <v>51.907131011608627</v>
      </c>
      <c r="H10" s="164">
        <f>УСЬОГО!H10-'12-жінки-ЦЗ'!H10</f>
        <v>172</v>
      </c>
      <c r="I10" s="127">
        <f>УСЬОГО!I10-'12-жінки-ЦЗ'!I10</f>
        <v>136</v>
      </c>
      <c r="J10" s="163">
        <f t="shared" si="3"/>
        <v>79.069767441860463</v>
      </c>
      <c r="K10" s="156">
        <f>УСЬОГО!K10-'12-жінки-ЦЗ'!K10</f>
        <v>95</v>
      </c>
      <c r="L10" s="156">
        <f>УСЬОГО!L10-'12-жінки-ЦЗ'!L10</f>
        <v>96</v>
      </c>
      <c r="M10" s="166">
        <f t="shared" si="4"/>
        <v>101.05263157894737</v>
      </c>
      <c r="N10" s="155">
        <f>УСЬОГО!Q10-'12-жінки-ЦЗ'!N10</f>
        <v>34</v>
      </c>
      <c r="O10" s="157">
        <f>УСЬОГО!R10-'12-жінки-ЦЗ'!O10</f>
        <v>24</v>
      </c>
      <c r="P10" s="163">
        <f t="shared" si="9"/>
        <v>70.588235294117652</v>
      </c>
      <c r="Q10" s="164">
        <f>УСЬОГО!T10-'12-жінки-ЦЗ'!Q10</f>
        <v>0</v>
      </c>
      <c r="R10" s="127">
        <f>УСЬОГО!U10-'12-жінки-ЦЗ'!R10</f>
        <v>96</v>
      </c>
      <c r="S10" s="295" t="str">
        <f t="shared" si="0"/>
        <v>-</v>
      </c>
      <c r="T10" s="155">
        <f>УСЬОГО!W10-'12-жінки-ЦЗ'!T10</f>
        <v>0</v>
      </c>
      <c r="U10" s="157">
        <f>УСЬОГО!X10-'12-жінки-ЦЗ'!U10</f>
        <v>2</v>
      </c>
      <c r="V10" s="166" t="str">
        <f t="shared" si="10"/>
        <v>-</v>
      </c>
      <c r="W10" s="155">
        <f>УСЬОГО!Z10-'12-жінки-ЦЗ'!W10</f>
        <v>381</v>
      </c>
      <c r="X10" s="157">
        <f>УСЬОГО!AA10-'12-жінки-ЦЗ'!X10</f>
        <v>216</v>
      </c>
      <c r="Y10" s="163">
        <f t="shared" si="5"/>
        <v>56.69291338582677</v>
      </c>
      <c r="Z10" s="156">
        <f>УСЬОГО!AC10-'12-жінки-ЦЗ'!Z10</f>
        <v>423</v>
      </c>
      <c r="AA10" s="156">
        <f>УСЬОГО!AD10-'12-жінки-ЦЗ'!AA10</f>
        <v>425</v>
      </c>
      <c r="AB10" s="166">
        <f t="shared" si="6"/>
        <v>100.47281323877068</v>
      </c>
      <c r="AC10" s="155">
        <f>УСЬОГО!AF10-'12-жінки-ЦЗ'!AC10</f>
        <v>291</v>
      </c>
      <c r="AD10" s="157">
        <f>УСЬОГО!AG10-'12-жінки-ЦЗ'!AD10</f>
        <v>182</v>
      </c>
      <c r="AE10" s="163">
        <f t="shared" si="7"/>
        <v>62.542955326460479</v>
      </c>
      <c r="AF10" s="156">
        <f>УСЬОГО!AI10-'12-жінки-ЦЗ'!AF10</f>
        <v>207</v>
      </c>
      <c r="AG10" s="156">
        <f>УСЬОГО!AJ10-'12-жінки-ЦЗ'!AG10</f>
        <v>144</v>
      </c>
      <c r="AH10" s="163">
        <f t="shared" si="8"/>
        <v>69.565217391304344</v>
      </c>
      <c r="AI10" s="34"/>
      <c r="AJ10" s="38"/>
    </row>
    <row r="11" spans="1:38" s="39" customFormat="1" ht="48.75" customHeight="1" x14ac:dyDescent="0.25">
      <c r="A11" s="132" t="s">
        <v>96</v>
      </c>
      <c r="B11" s="153">
        <f>УСЬОГО!B11-'12-жінки-ЦЗ'!B11</f>
        <v>425</v>
      </c>
      <c r="C11" s="189">
        <f>УСЬОГО!C11-'12-жінки-ЦЗ'!C11</f>
        <v>341</v>
      </c>
      <c r="D11" s="166">
        <f t="shared" si="1"/>
        <v>80.235294117647058</v>
      </c>
      <c r="E11" s="155">
        <f>УСЬОГО!E11-'12-жінки-ЦЗ'!E11</f>
        <v>267</v>
      </c>
      <c r="F11" s="157">
        <f>УСЬОГО!F11-'12-жінки-ЦЗ'!F11</f>
        <v>198</v>
      </c>
      <c r="G11" s="163">
        <f t="shared" si="2"/>
        <v>74.157303370786522</v>
      </c>
      <c r="H11" s="164">
        <f>УСЬОГО!H11-'12-жінки-ЦЗ'!H11</f>
        <v>98</v>
      </c>
      <c r="I11" s="127">
        <f>УСЬОГО!I11-'12-жінки-ЦЗ'!I11</f>
        <v>90</v>
      </c>
      <c r="J11" s="163">
        <f t="shared" si="3"/>
        <v>91.836734693877546</v>
      </c>
      <c r="K11" s="156">
        <f>УСЬОГО!K11-'12-жінки-ЦЗ'!K11</f>
        <v>70</v>
      </c>
      <c r="L11" s="156">
        <f>УСЬОГО!L11-'12-жінки-ЦЗ'!L11</f>
        <v>63</v>
      </c>
      <c r="M11" s="166">
        <f t="shared" si="4"/>
        <v>90</v>
      </c>
      <c r="N11" s="155">
        <f>УСЬОГО!Q11-'12-жінки-ЦЗ'!N11</f>
        <v>5</v>
      </c>
      <c r="O11" s="157">
        <f>УСЬОГО!R11-'12-жінки-ЦЗ'!O11</f>
        <v>15</v>
      </c>
      <c r="P11" s="218" t="s">
        <v>118</v>
      </c>
      <c r="Q11" s="164">
        <f>УСЬОГО!T11-'12-жінки-ЦЗ'!Q11</f>
        <v>0</v>
      </c>
      <c r="R11" s="127">
        <f>УСЬОГО!U11-'12-жінки-ЦЗ'!R11</f>
        <v>12</v>
      </c>
      <c r="S11" s="163" t="str">
        <f t="shared" si="0"/>
        <v>-</v>
      </c>
      <c r="T11" s="155">
        <f>УСЬОГО!W11-'12-жінки-ЦЗ'!T11</f>
        <v>0</v>
      </c>
      <c r="U11" s="157">
        <f>УСЬОГО!X11-'12-жінки-ЦЗ'!U11</f>
        <v>0</v>
      </c>
      <c r="V11" s="166" t="str">
        <f t="shared" si="10"/>
        <v>-</v>
      </c>
      <c r="W11" s="155">
        <f>УСЬОГО!Z11-'12-жінки-ЦЗ'!W11</f>
        <v>172</v>
      </c>
      <c r="X11" s="157">
        <f>УСЬОГО!AA11-'12-жінки-ЦЗ'!X11</f>
        <v>147</v>
      </c>
      <c r="Y11" s="163">
        <f t="shared" si="5"/>
        <v>85.465116279069761</v>
      </c>
      <c r="Z11" s="156">
        <f>УСЬОГО!AC11-'12-жінки-ЦЗ'!Z11</f>
        <v>181</v>
      </c>
      <c r="AA11" s="156">
        <f>УСЬОГО!AD11-'12-жінки-ЦЗ'!AA11</f>
        <v>163</v>
      </c>
      <c r="AB11" s="166">
        <f t="shared" si="6"/>
        <v>90.055248618784532</v>
      </c>
      <c r="AC11" s="155">
        <f>УСЬОГО!AF11-'12-жінки-ЦЗ'!AC11</f>
        <v>131</v>
      </c>
      <c r="AD11" s="157">
        <f>УСЬОГО!AG11-'12-жінки-ЦЗ'!AD11</f>
        <v>109</v>
      </c>
      <c r="AE11" s="163">
        <f t="shared" si="7"/>
        <v>83.206106870229007</v>
      </c>
      <c r="AF11" s="156">
        <f>УСЬОГО!AI11-'12-жінки-ЦЗ'!AF11</f>
        <v>94</v>
      </c>
      <c r="AG11" s="156">
        <f>УСЬОГО!AJ11-'12-жінки-ЦЗ'!AG11</f>
        <v>75</v>
      </c>
      <c r="AH11" s="163">
        <f t="shared" si="8"/>
        <v>79.787234042553195</v>
      </c>
      <c r="AI11" s="34"/>
      <c r="AJ11" s="38"/>
    </row>
    <row r="12" spans="1:38" s="39" customFormat="1" ht="48.75" customHeight="1" x14ac:dyDescent="0.25">
      <c r="A12" s="132" t="s">
        <v>97</v>
      </c>
      <c r="B12" s="153">
        <f>УСЬОГО!B12-'12-жінки-ЦЗ'!B12</f>
        <v>542</v>
      </c>
      <c r="C12" s="189">
        <f>УСЬОГО!C12-'12-жінки-ЦЗ'!C12</f>
        <v>452</v>
      </c>
      <c r="D12" s="166">
        <f t="shared" si="1"/>
        <v>83.394833948339482</v>
      </c>
      <c r="E12" s="155">
        <f>УСЬОГО!E12-'12-жінки-ЦЗ'!E12</f>
        <v>361</v>
      </c>
      <c r="F12" s="157">
        <f>УСЬОГО!F12-'12-жінки-ЦЗ'!F12</f>
        <v>214</v>
      </c>
      <c r="G12" s="163">
        <f t="shared" si="2"/>
        <v>59.279778393351798</v>
      </c>
      <c r="H12" s="164">
        <f>УСЬОГО!H12-'12-жінки-ЦЗ'!H12</f>
        <v>114</v>
      </c>
      <c r="I12" s="127">
        <f>УСЬОГО!I12-'12-жінки-ЦЗ'!I12</f>
        <v>106</v>
      </c>
      <c r="J12" s="163">
        <f t="shared" si="3"/>
        <v>92.982456140350877</v>
      </c>
      <c r="K12" s="156">
        <f>УСЬОГО!K12-'12-жінки-ЦЗ'!K12</f>
        <v>101</v>
      </c>
      <c r="L12" s="156">
        <f>УСЬОГО!L12-'12-жінки-ЦЗ'!L12</f>
        <v>158</v>
      </c>
      <c r="M12" s="166">
        <f t="shared" si="4"/>
        <v>156.43564356435644</v>
      </c>
      <c r="N12" s="155">
        <f>УСЬОГО!Q12-'12-жінки-ЦЗ'!N12</f>
        <v>2</v>
      </c>
      <c r="O12" s="157">
        <f>УСЬОГО!R12-'12-жінки-ЦЗ'!O12</f>
        <v>12</v>
      </c>
      <c r="P12" s="218" t="s">
        <v>159</v>
      </c>
      <c r="Q12" s="164">
        <f>УСЬОГО!T12-'12-жінки-ЦЗ'!Q12</f>
        <v>0</v>
      </c>
      <c r="R12" s="127">
        <f>УСЬОГО!U12-'12-жінки-ЦЗ'!R12</f>
        <v>14</v>
      </c>
      <c r="S12" s="163" t="str">
        <f t="shared" si="0"/>
        <v>-</v>
      </c>
      <c r="T12" s="155">
        <f>УСЬОГО!W12-'12-жінки-ЦЗ'!T12</f>
        <v>0</v>
      </c>
      <c r="U12" s="157">
        <f>УСЬОГО!X12-'12-жінки-ЦЗ'!U12</f>
        <v>4</v>
      </c>
      <c r="V12" s="166" t="str">
        <f t="shared" si="10"/>
        <v>-</v>
      </c>
      <c r="W12" s="155">
        <f>УСЬОГО!Z12-'12-жінки-ЦЗ'!W12</f>
        <v>135</v>
      </c>
      <c r="X12" s="157">
        <f>УСЬОГО!AA12-'12-жінки-ЦЗ'!X12</f>
        <v>131</v>
      </c>
      <c r="Y12" s="163">
        <f t="shared" si="5"/>
        <v>97.037037037037038</v>
      </c>
      <c r="Z12" s="156">
        <f>УСЬОГО!AC12-'12-жінки-ЦЗ'!Z12</f>
        <v>195</v>
      </c>
      <c r="AA12" s="156">
        <f>УСЬОГО!AD12-'12-жінки-ЦЗ'!AA12</f>
        <v>243</v>
      </c>
      <c r="AB12" s="166">
        <f t="shared" si="6"/>
        <v>124.61538461538461</v>
      </c>
      <c r="AC12" s="155">
        <f>УСЬОГО!AF12-'12-жінки-ЦЗ'!AC12</f>
        <v>148</v>
      </c>
      <c r="AD12" s="157">
        <f>УСЬОГО!AG12-'12-жінки-ЦЗ'!AD12</f>
        <v>106</v>
      </c>
      <c r="AE12" s="163">
        <f t="shared" si="7"/>
        <v>71.621621621621628</v>
      </c>
      <c r="AF12" s="156">
        <f>УСЬОГО!AI12-'12-жінки-ЦЗ'!AF12</f>
        <v>80</v>
      </c>
      <c r="AG12" s="156">
        <f>УСЬОГО!AJ12-'12-жінки-ЦЗ'!AG12</f>
        <v>76</v>
      </c>
      <c r="AH12" s="163">
        <f t="shared" si="8"/>
        <v>95</v>
      </c>
      <c r="AI12" s="34"/>
      <c r="AJ12" s="38"/>
    </row>
    <row r="13" spans="1:38" s="39" customFormat="1" ht="48.75" customHeight="1" x14ac:dyDescent="0.25">
      <c r="A13" s="132" t="s">
        <v>98</v>
      </c>
      <c r="B13" s="153">
        <f>УСЬОГО!B13-'12-жінки-ЦЗ'!B13</f>
        <v>337</v>
      </c>
      <c r="C13" s="189">
        <f>УСЬОГО!C13-'12-жінки-ЦЗ'!C13</f>
        <v>230</v>
      </c>
      <c r="D13" s="166">
        <f t="shared" si="1"/>
        <v>68.249258160237389</v>
      </c>
      <c r="E13" s="155">
        <f>УСЬОГО!E13-'12-жінки-ЦЗ'!E13</f>
        <v>138</v>
      </c>
      <c r="F13" s="157">
        <f>УСЬОГО!F13-'12-жінки-ЦЗ'!F13</f>
        <v>97</v>
      </c>
      <c r="G13" s="163">
        <f t="shared" si="2"/>
        <v>70.289855072463766</v>
      </c>
      <c r="H13" s="164">
        <f>УСЬОГО!H13-'12-жінки-ЦЗ'!H13</f>
        <v>62</v>
      </c>
      <c r="I13" s="127">
        <f>УСЬОГО!I13-'12-жінки-ЦЗ'!I13</f>
        <v>68</v>
      </c>
      <c r="J13" s="163">
        <f t="shared" si="3"/>
        <v>109.6774193548387</v>
      </c>
      <c r="K13" s="156">
        <f>УСЬОГО!K13-'12-жінки-ЦЗ'!K13</f>
        <v>105</v>
      </c>
      <c r="L13" s="156">
        <f>УСЬОГО!L13-'12-жінки-ЦЗ'!L13</f>
        <v>78</v>
      </c>
      <c r="M13" s="166">
        <f t="shared" si="4"/>
        <v>74.285714285714292</v>
      </c>
      <c r="N13" s="155">
        <f>УСЬОГО!Q13-'12-жінки-ЦЗ'!N13</f>
        <v>1</v>
      </c>
      <c r="O13" s="157">
        <f>УСЬОГО!R13-'12-жінки-ЦЗ'!O13</f>
        <v>5</v>
      </c>
      <c r="P13" s="218" t="s">
        <v>146</v>
      </c>
      <c r="Q13" s="164">
        <f>УСЬОГО!T13-'12-жінки-ЦЗ'!Q13</f>
        <v>0</v>
      </c>
      <c r="R13" s="127">
        <f>УСЬОГО!U13-'12-жінки-ЦЗ'!R13</f>
        <v>4</v>
      </c>
      <c r="S13" s="163" t="str">
        <f t="shared" si="0"/>
        <v>-</v>
      </c>
      <c r="T13" s="155">
        <f>УСЬОГО!W13-'12-жінки-ЦЗ'!T13</f>
        <v>0</v>
      </c>
      <c r="U13" s="157">
        <f>УСЬОГО!X13-'12-жінки-ЦЗ'!U13</f>
        <v>7</v>
      </c>
      <c r="V13" s="225" t="str">
        <f t="shared" si="10"/>
        <v>-</v>
      </c>
      <c r="W13" s="155">
        <f>УСЬОГО!Z13-'12-жінки-ЦЗ'!W13</f>
        <v>86</v>
      </c>
      <c r="X13" s="157">
        <f>УСЬОГО!AA13-'12-жінки-ЦЗ'!X13</f>
        <v>70</v>
      </c>
      <c r="Y13" s="163">
        <f t="shared" si="5"/>
        <v>81.395348837209298</v>
      </c>
      <c r="Z13" s="156">
        <f>УСЬОГО!AC13-'12-жінки-ЦЗ'!Z13</f>
        <v>131</v>
      </c>
      <c r="AA13" s="156">
        <f>УСЬОГО!AD13-'12-жінки-ЦЗ'!AA13</f>
        <v>120</v>
      </c>
      <c r="AB13" s="166">
        <f t="shared" si="6"/>
        <v>91.603053435114504</v>
      </c>
      <c r="AC13" s="155">
        <f>УСЬОГО!AF13-'12-жінки-ЦЗ'!AC13</f>
        <v>44</v>
      </c>
      <c r="AD13" s="157">
        <f>УСЬОГО!AG13-'12-жінки-ЦЗ'!AD13</f>
        <v>46</v>
      </c>
      <c r="AE13" s="163">
        <f t="shared" si="7"/>
        <v>104.54545454545455</v>
      </c>
      <c r="AF13" s="156">
        <f>УСЬОГО!AI13-'12-жінки-ЦЗ'!AF13</f>
        <v>36</v>
      </c>
      <c r="AG13" s="156">
        <f>УСЬОГО!AJ13-'12-жінки-ЦЗ'!AG13</f>
        <v>29</v>
      </c>
      <c r="AH13" s="163">
        <f t="shared" si="8"/>
        <v>80.555555555555557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91">
        <f>УСЬОГО!B14-'12-жінки-ЦЗ'!B14</f>
        <v>240</v>
      </c>
      <c r="C14" s="192">
        <f>УСЬОГО!C14-'12-жінки-ЦЗ'!C14</f>
        <v>211</v>
      </c>
      <c r="D14" s="174">
        <f t="shared" si="1"/>
        <v>87.916666666666671</v>
      </c>
      <c r="E14" s="193">
        <f>УСЬОГО!E14-'12-жінки-ЦЗ'!E14</f>
        <v>176</v>
      </c>
      <c r="F14" s="194">
        <f>УСЬОГО!F14-'12-жінки-ЦЗ'!F14</f>
        <v>122</v>
      </c>
      <c r="G14" s="170">
        <f t="shared" si="2"/>
        <v>69.318181818181813</v>
      </c>
      <c r="H14" s="171">
        <f>УСЬОГО!H14-'12-жінки-ЦЗ'!H14</f>
        <v>72</v>
      </c>
      <c r="I14" s="173">
        <f>УСЬОГО!I14-'12-жінки-ЦЗ'!I14</f>
        <v>67</v>
      </c>
      <c r="J14" s="170">
        <f t="shared" si="3"/>
        <v>93.055555555555557</v>
      </c>
      <c r="K14" s="195">
        <f>УСЬОГО!K14-'12-жінки-ЦЗ'!K14</f>
        <v>66</v>
      </c>
      <c r="L14" s="195">
        <f>УСЬОГО!L14-'12-жінки-ЦЗ'!L14</f>
        <v>69</v>
      </c>
      <c r="M14" s="174">
        <f t="shared" si="4"/>
        <v>104.54545454545455</v>
      </c>
      <c r="N14" s="193">
        <f>УСЬОГО!Q14-'12-жінки-ЦЗ'!N14</f>
        <v>3</v>
      </c>
      <c r="O14" s="194">
        <f>УСЬОГО!R14-'12-жінки-ЦЗ'!O14</f>
        <v>14</v>
      </c>
      <c r="P14" s="226" t="s">
        <v>170</v>
      </c>
      <c r="Q14" s="171">
        <f>УСЬОГО!T14-'12-жінки-ЦЗ'!Q14</f>
        <v>0</v>
      </c>
      <c r="R14" s="173">
        <f>УСЬОГО!U14-'12-жінки-ЦЗ'!R14</f>
        <v>21</v>
      </c>
      <c r="S14" s="170" t="str">
        <f t="shared" si="0"/>
        <v>-</v>
      </c>
      <c r="T14" s="193">
        <f>УСЬОГО!W14-'12-жінки-ЦЗ'!T14</f>
        <v>0</v>
      </c>
      <c r="U14" s="194">
        <f>УСЬОГО!X14-'12-жінки-ЦЗ'!U14</f>
        <v>0</v>
      </c>
      <c r="V14" s="174" t="str">
        <f t="shared" si="10"/>
        <v>-</v>
      </c>
      <c r="W14" s="193">
        <f>УСЬОГО!Z14-'12-жінки-ЦЗ'!W14</f>
        <v>125</v>
      </c>
      <c r="X14" s="194">
        <f>УСЬОГО!AA14-'12-жінки-ЦЗ'!X14</f>
        <v>85</v>
      </c>
      <c r="Y14" s="170">
        <f t="shared" si="5"/>
        <v>68</v>
      </c>
      <c r="Z14" s="195">
        <f>УСЬОГО!AC14-'12-жінки-ЦЗ'!Z14</f>
        <v>128</v>
      </c>
      <c r="AA14" s="195">
        <f>УСЬОГО!AD14-'12-жінки-ЦЗ'!AA14</f>
        <v>112</v>
      </c>
      <c r="AB14" s="174">
        <f t="shared" si="6"/>
        <v>87.5</v>
      </c>
      <c r="AC14" s="193">
        <f>УСЬОГО!AF14-'12-жінки-ЦЗ'!AC14</f>
        <v>89</v>
      </c>
      <c r="AD14" s="194">
        <f>УСЬОГО!AG14-'12-жінки-ЦЗ'!AD14</f>
        <v>55</v>
      </c>
      <c r="AE14" s="170">
        <f t="shared" si="7"/>
        <v>61.797752808988761</v>
      </c>
      <c r="AF14" s="195">
        <f>УСЬОГО!AI14-'12-жінки-ЦЗ'!AF14</f>
        <v>56</v>
      </c>
      <c r="AG14" s="195">
        <f>УСЬОГО!AJ14-'12-жінки-ЦЗ'!AG14</f>
        <v>34</v>
      </c>
      <c r="AH14" s="170">
        <f t="shared" si="8"/>
        <v>60.714285714285715</v>
      </c>
      <c r="AI14" s="34"/>
      <c r="AJ14" s="38"/>
    </row>
    <row r="15" spans="1:38" ht="1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230"/>
      <c r="R15" s="230"/>
      <c r="S15" s="23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P2:S2"/>
    <mergeCell ref="B1:S1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1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4"/>
  <sheetViews>
    <sheetView view="pageBreakPreview" zoomScale="70" zoomScaleNormal="70" zoomScaleSheetLayoutView="70" workbookViewId="0">
      <selection activeCell="H12" sqref="H12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307" t="s">
        <v>63</v>
      </c>
      <c r="B1" s="307"/>
      <c r="C1" s="307"/>
      <c r="D1" s="307"/>
      <c r="E1" s="307"/>
      <c r="F1" s="307"/>
      <c r="G1" s="307"/>
      <c r="H1" s="307"/>
      <c r="I1" s="307"/>
      <c r="J1" s="52"/>
    </row>
    <row r="2" spans="1:19" ht="23.25" customHeight="1" x14ac:dyDescent="0.2">
      <c r="A2" s="410" t="s">
        <v>16</v>
      </c>
      <c r="B2" s="307"/>
      <c r="C2" s="307"/>
      <c r="D2" s="307"/>
      <c r="E2" s="307"/>
      <c r="F2" s="307"/>
      <c r="G2" s="307"/>
      <c r="H2" s="307"/>
      <c r="I2" s="307"/>
      <c r="J2" s="52"/>
    </row>
    <row r="3" spans="1:19" ht="14.1" customHeight="1" x14ac:dyDescent="0.2">
      <c r="A3" s="411"/>
      <c r="B3" s="411"/>
      <c r="C3" s="411"/>
      <c r="D3" s="411"/>
      <c r="E3" s="411"/>
    </row>
    <row r="4" spans="1:19" s="3" customFormat="1" ht="30.75" customHeight="1" x14ac:dyDescent="0.25">
      <c r="A4" s="312" t="s">
        <v>0</v>
      </c>
      <c r="B4" s="412" t="s">
        <v>17</v>
      </c>
      <c r="C4" s="413"/>
      <c r="D4" s="413"/>
      <c r="E4" s="414"/>
      <c r="F4" s="412" t="s">
        <v>18</v>
      </c>
      <c r="G4" s="413"/>
      <c r="H4" s="413"/>
      <c r="I4" s="414"/>
      <c r="J4" s="53"/>
    </row>
    <row r="5" spans="1:19" s="3" customFormat="1" ht="23.25" customHeight="1" x14ac:dyDescent="0.25">
      <c r="A5" s="397"/>
      <c r="B5" s="308" t="s">
        <v>120</v>
      </c>
      <c r="C5" s="308" t="s">
        <v>121</v>
      </c>
      <c r="D5" s="310" t="s">
        <v>1</v>
      </c>
      <c r="E5" s="311"/>
      <c r="F5" s="308" t="s">
        <v>120</v>
      </c>
      <c r="G5" s="308" t="s">
        <v>121</v>
      </c>
      <c r="H5" s="415" t="s">
        <v>1</v>
      </c>
      <c r="I5" s="416"/>
      <c r="J5" s="54"/>
    </row>
    <row r="6" spans="1:19" s="3" customFormat="1" ht="66" customHeight="1" x14ac:dyDescent="0.25">
      <c r="A6" s="313"/>
      <c r="B6" s="309"/>
      <c r="C6" s="309"/>
      <c r="D6" s="19" t="s">
        <v>2</v>
      </c>
      <c r="E6" s="293" t="s">
        <v>24</v>
      </c>
      <c r="F6" s="309"/>
      <c r="G6" s="309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0">
        <f>'15-місто-ЦЗ'!B7</f>
        <v>6600</v>
      </c>
      <c r="C8" s="70">
        <f>'15-місто-ЦЗ'!C7</f>
        <v>5612</v>
      </c>
      <c r="D8" s="9">
        <f t="shared" ref="D8" si="0">C8*100/B8</f>
        <v>85.030303030303031</v>
      </c>
      <c r="E8" s="76">
        <f t="shared" ref="E8" si="1">C8-B8</f>
        <v>-988</v>
      </c>
      <c r="F8" s="64">
        <f>'16-село-ЦЗ'!B7</f>
        <v>4108</v>
      </c>
      <c r="G8" s="64">
        <f>'16-село-ЦЗ'!C7</f>
        <v>3670</v>
      </c>
      <c r="H8" s="9">
        <f t="shared" ref="H8" si="2">G8*100/F8</f>
        <v>89.337877312560863</v>
      </c>
      <c r="I8" s="76">
        <f t="shared" ref="I8" si="3">G8-F8</f>
        <v>-438</v>
      </c>
      <c r="J8" s="57"/>
      <c r="K8" s="79"/>
      <c r="L8" s="79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4918</v>
      </c>
      <c r="C9" s="64">
        <f>'15-місто-ЦЗ'!F7</f>
        <v>3826</v>
      </c>
      <c r="D9" s="9">
        <f t="shared" ref="D9:D15" si="4">C9*100/B9</f>
        <v>77.795851972346483</v>
      </c>
      <c r="E9" s="76">
        <f t="shared" ref="E9:E15" si="5">C9-B9</f>
        <v>-1092</v>
      </c>
      <c r="F9" s="64">
        <f>'16-село-ЦЗ'!E7</f>
        <v>3116</v>
      </c>
      <c r="G9" s="64">
        <f>'16-село-ЦЗ'!F7</f>
        <v>2554</v>
      </c>
      <c r="H9" s="9">
        <f t="shared" ref="H9:H15" si="6">G9*100/F9</f>
        <v>81.964056482670088</v>
      </c>
      <c r="I9" s="76">
        <f t="shared" ref="I9:I15" si="7">G9-F9</f>
        <v>-562</v>
      </c>
      <c r="J9" s="57"/>
      <c r="K9" s="79"/>
      <c r="L9" s="79"/>
      <c r="M9" s="49"/>
      <c r="R9" s="58"/>
      <c r="S9" s="58"/>
    </row>
    <row r="10" spans="1:19" s="3" customFormat="1" ht="26.25" customHeight="1" x14ac:dyDescent="0.25">
      <c r="A10" s="262" t="s">
        <v>101</v>
      </c>
      <c r="B10" s="82">
        <f>'15-місто-ЦЗ'!H7</f>
        <v>1832</v>
      </c>
      <c r="C10" s="82">
        <f>'15-місто-ЦЗ'!I7</f>
        <v>2113</v>
      </c>
      <c r="D10" s="9">
        <f t="shared" si="4"/>
        <v>115.33842794759825</v>
      </c>
      <c r="E10" s="76">
        <f t="shared" si="5"/>
        <v>281</v>
      </c>
      <c r="F10" s="64">
        <f>'16-село-ЦЗ'!H7</f>
        <v>1055</v>
      </c>
      <c r="G10" s="64">
        <f>'16-село-ЦЗ'!I7</f>
        <v>1325</v>
      </c>
      <c r="H10" s="9">
        <f t="shared" si="6"/>
        <v>125.59241706161137</v>
      </c>
      <c r="I10" s="76">
        <f t="shared" si="7"/>
        <v>270</v>
      </c>
      <c r="J10" s="21"/>
      <c r="K10" s="21"/>
    </row>
    <row r="11" spans="1:19" s="3" customFormat="1" ht="45" customHeight="1" x14ac:dyDescent="0.25">
      <c r="A11" s="292" t="s">
        <v>27</v>
      </c>
      <c r="B11" s="64">
        <f>'15-місто-ЦЗ'!K7</f>
        <v>1198</v>
      </c>
      <c r="C11" s="64">
        <f>'15-місто-ЦЗ'!L7</f>
        <v>1523</v>
      </c>
      <c r="D11" s="9">
        <f t="shared" si="4"/>
        <v>127.12854757929883</v>
      </c>
      <c r="E11" s="76">
        <f t="shared" si="5"/>
        <v>325</v>
      </c>
      <c r="F11" s="64">
        <f>'16-село-ЦЗ'!K7</f>
        <v>676</v>
      </c>
      <c r="G11" s="64">
        <f>'16-село-ЦЗ'!L7</f>
        <v>900</v>
      </c>
      <c r="H11" s="9">
        <f t="shared" si="6"/>
        <v>133.1360946745562</v>
      </c>
      <c r="I11" s="76">
        <f t="shared" si="7"/>
        <v>224</v>
      </c>
      <c r="J11" s="57"/>
      <c r="K11" s="79"/>
      <c r="L11" s="79"/>
      <c r="M11" s="49"/>
      <c r="R11" s="58"/>
      <c r="S11" s="58"/>
    </row>
    <row r="12" spans="1:19" s="3" customFormat="1" ht="21.75" customHeight="1" x14ac:dyDescent="0.25">
      <c r="A12" s="263" t="s">
        <v>28</v>
      </c>
      <c r="B12" s="64">
        <f>'15-місто-ЦЗ'!N7</f>
        <v>259</v>
      </c>
      <c r="C12" s="64">
        <f>'15-місто-ЦЗ'!O7</f>
        <v>559</v>
      </c>
      <c r="D12" s="9">
        <f t="shared" si="4"/>
        <v>215.83011583011583</v>
      </c>
      <c r="E12" s="65">
        <f t="shared" si="5"/>
        <v>300</v>
      </c>
      <c r="F12" s="64">
        <f>'16-село-ЦЗ'!N7</f>
        <v>95</v>
      </c>
      <c r="G12" s="64">
        <f>'16-село-ЦЗ'!O7</f>
        <v>383</v>
      </c>
      <c r="H12" s="9" t="str">
        <f>'16-село-ЦЗ'!P7</f>
        <v>+4,0р.</v>
      </c>
      <c r="I12" s="76">
        <f t="shared" si="7"/>
        <v>288</v>
      </c>
      <c r="J12" s="57"/>
      <c r="K12" s="79"/>
      <c r="L12" s="79"/>
      <c r="M12" s="49"/>
      <c r="R12" s="58"/>
      <c r="S12" s="58"/>
    </row>
    <row r="13" spans="1:19" s="3" customFormat="1" ht="23.25" customHeight="1" x14ac:dyDescent="0.25">
      <c r="A13" s="263" t="s">
        <v>102</v>
      </c>
      <c r="B13" s="82">
        <f>'15-місто-ЦЗ'!Q7</f>
        <v>0</v>
      </c>
      <c r="C13" s="82">
        <f>'15-місто-ЦЗ'!R7</f>
        <v>243</v>
      </c>
      <c r="D13" s="9" t="s">
        <v>100</v>
      </c>
      <c r="E13" s="76">
        <f t="shared" si="5"/>
        <v>243</v>
      </c>
      <c r="F13" s="64">
        <f>'16-село-ЦЗ'!Q7</f>
        <v>0</v>
      </c>
      <c r="G13" s="64">
        <f>'16-село-ЦЗ'!R7</f>
        <v>164</v>
      </c>
      <c r="H13" s="9" t="s">
        <v>100</v>
      </c>
      <c r="I13" s="76">
        <f t="shared" si="7"/>
        <v>164</v>
      </c>
      <c r="J13" s="21"/>
      <c r="K13" s="21"/>
    </row>
    <row r="14" spans="1:19" s="3" customFormat="1" ht="40.35" customHeight="1" x14ac:dyDescent="0.25">
      <c r="A14" s="13" t="s">
        <v>19</v>
      </c>
      <c r="B14" s="64">
        <f>'15-місто-ЦЗ'!T7</f>
        <v>0</v>
      </c>
      <c r="C14" s="64">
        <f>'15-місто-ЦЗ'!U7</f>
        <v>43</v>
      </c>
      <c r="D14" s="9" t="s">
        <v>100</v>
      </c>
      <c r="E14" s="65">
        <f t="shared" si="5"/>
        <v>43</v>
      </c>
      <c r="F14" s="64">
        <f>'16-село-ЦЗ'!T7</f>
        <v>0</v>
      </c>
      <c r="G14" s="64">
        <f>'16-село-ЦЗ'!U7</f>
        <v>17</v>
      </c>
      <c r="H14" s="9" t="s">
        <v>100</v>
      </c>
      <c r="I14" s="76">
        <f t="shared" si="7"/>
        <v>17</v>
      </c>
      <c r="J14" s="57"/>
      <c r="K14" s="79"/>
      <c r="L14" s="79"/>
      <c r="M14" s="49"/>
      <c r="R14" s="58"/>
      <c r="S14" s="58"/>
    </row>
    <row r="15" spans="1:19" s="3" customFormat="1" ht="40.35" customHeight="1" x14ac:dyDescent="0.25">
      <c r="A15" s="13" t="s">
        <v>29</v>
      </c>
      <c r="B15" s="64">
        <f>'15-місто-ЦЗ'!W7</f>
        <v>3130</v>
      </c>
      <c r="C15" s="64">
        <f>'15-місто-ЦЗ'!X7</f>
        <v>2759</v>
      </c>
      <c r="D15" s="9">
        <f t="shared" si="4"/>
        <v>88.146964856230028</v>
      </c>
      <c r="E15" s="76">
        <f t="shared" si="5"/>
        <v>-371</v>
      </c>
      <c r="F15" s="64">
        <f>'16-село-ЦЗ'!W7</f>
        <v>1866</v>
      </c>
      <c r="G15" s="64">
        <f>'16-село-ЦЗ'!X7</f>
        <v>1830</v>
      </c>
      <c r="H15" s="9">
        <f t="shared" si="6"/>
        <v>98.070739549839232</v>
      </c>
      <c r="I15" s="76">
        <f t="shared" si="7"/>
        <v>-36</v>
      </c>
      <c r="J15" s="57"/>
      <c r="K15" s="79"/>
      <c r="L15" s="79"/>
      <c r="M15" s="49"/>
      <c r="R15" s="58"/>
      <c r="S15" s="58"/>
    </row>
    <row r="16" spans="1:19" s="3" customFormat="1" ht="12.75" customHeight="1" x14ac:dyDescent="0.25">
      <c r="A16" s="314" t="s">
        <v>4</v>
      </c>
      <c r="B16" s="315"/>
      <c r="C16" s="315"/>
      <c r="D16" s="315"/>
      <c r="E16" s="315"/>
      <c r="F16" s="315"/>
      <c r="G16" s="315"/>
      <c r="H16" s="315"/>
      <c r="I16" s="315"/>
      <c r="J16" s="59"/>
      <c r="K16" s="23"/>
      <c r="L16" s="23"/>
      <c r="M16" s="49"/>
    </row>
    <row r="17" spans="1:13" s="3" customFormat="1" ht="18" customHeight="1" x14ac:dyDescent="0.25">
      <c r="A17" s="316"/>
      <c r="B17" s="317"/>
      <c r="C17" s="317"/>
      <c r="D17" s="317"/>
      <c r="E17" s="317"/>
      <c r="F17" s="317"/>
      <c r="G17" s="317"/>
      <c r="H17" s="317"/>
      <c r="I17" s="317"/>
      <c r="J17" s="59"/>
      <c r="K17" s="23"/>
      <c r="L17" s="23"/>
      <c r="M17" s="49"/>
    </row>
    <row r="18" spans="1:13" s="3" customFormat="1" ht="20.25" customHeight="1" x14ac:dyDescent="0.25">
      <c r="A18" s="312" t="s">
        <v>0</v>
      </c>
      <c r="B18" s="312" t="s">
        <v>122</v>
      </c>
      <c r="C18" s="312" t="s">
        <v>123</v>
      </c>
      <c r="D18" s="310" t="s">
        <v>1</v>
      </c>
      <c r="E18" s="311"/>
      <c r="F18" s="312" t="s">
        <v>122</v>
      </c>
      <c r="G18" s="312" t="s">
        <v>123</v>
      </c>
      <c r="H18" s="310" t="s">
        <v>1</v>
      </c>
      <c r="I18" s="311"/>
      <c r="J18" s="54"/>
      <c r="K18" s="23"/>
      <c r="L18" s="23"/>
      <c r="M18" s="49"/>
    </row>
    <row r="19" spans="1:13" ht="45" customHeight="1" x14ac:dyDescent="0.3">
      <c r="A19" s="313"/>
      <c r="B19" s="313"/>
      <c r="C19" s="313"/>
      <c r="D19" s="19" t="s">
        <v>2</v>
      </c>
      <c r="E19" s="5" t="s">
        <v>24</v>
      </c>
      <c r="F19" s="313"/>
      <c r="G19" s="313"/>
      <c r="H19" s="19" t="s">
        <v>2</v>
      </c>
      <c r="I19" s="5" t="s">
        <v>24</v>
      </c>
      <c r="J19" s="55"/>
      <c r="K19" s="60"/>
      <c r="L19" s="60"/>
      <c r="M19" s="50"/>
    </row>
    <row r="20" spans="1:13" ht="22.5" customHeight="1" x14ac:dyDescent="0.3">
      <c r="A20" s="8" t="s">
        <v>30</v>
      </c>
      <c r="B20" s="70">
        <f>'15-місто-ЦЗ'!Z7</f>
        <v>3075</v>
      </c>
      <c r="C20" s="70">
        <f>'15-місто-ЦЗ'!AA7</f>
        <v>3229</v>
      </c>
      <c r="D20" s="15">
        <f t="shared" ref="D20" si="8">C20*100/B20</f>
        <v>105.00813008130082</v>
      </c>
      <c r="E20" s="76">
        <f t="shared" ref="E20" si="9">C20-B20</f>
        <v>154</v>
      </c>
      <c r="F20" s="70">
        <f>'16-село-ЦЗ'!Z7</f>
        <v>1897</v>
      </c>
      <c r="G20" s="70">
        <f>'16-село-ЦЗ'!AA7</f>
        <v>2015</v>
      </c>
      <c r="H20" s="14">
        <f t="shared" ref="H20" si="10">G20*100/F20</f>
        <v>106.2203479177649</v>
      </c>
      <c r="I20" s="76">
        <f t="shared" ref="I20" si="11">G20-F20</f>
        <v>118</v>
      </c>
      <c r="J20" s="61"/>
      <c r="K20" s="80"/>
      <c r="L20" s="80"/>
      <c r="M20" s="50"/>
    </row>
    <row r="21" spans="1:13" ht="22.5" customHeight="1" x14ac:dyDescent="0.3">
      <c r="A21" s="1" t="s">
        <v>26</v>
      </c>
      <c r="B21" s="70">
        <f>'15-місто-ЦЗ'!AC7</f>
        <v>2394</v>
      </c>
      <c r="C21" s="70">
        <f>'15-місто-ЦЗ'!AD7</f>
        <v>2137</v>
      </c>
      <c r="D21" s="15">
        <f t="shared" ref="D21:D22" si="12">C21*100/B21</f>
        <v>89.264828738512946</v>
      </c>
      <c r="E21" s="76">
        <f t="shared" ref="E21:E22" si="13">C21-B21</f>
        <v>-257</v>
      </c>
      <c r="F21" s="70">
        <f>'16-село-ЦЗ'!AC7</f>
        <v>1520</v>
      </c>
      <c r="G21" s="70">
        <f>'16-село-ЦЗ'!AD7</f>
        <v>1393</v>
      </c>
      <c r="H21" s="14">
        <f t="shared" ref="H21:H22" si="14">G21*100/F21</f>
        <v>91.64473684210526</v>
      </c>
      <c r="I21" s="76">
        <f t="shared" ref="I21:I22" si="15">G21-F21</f>
        <v>-127</v>
      </c>
      <c r="J21" s="61"/>
      <c r="K21" s="80"/>
      <c r="L21" s="80"/>
      <c r="M21" s="50"/>
    </row>
    <row r="22" spans="1:13" ht="22.5" customHeight="1" x14ac:dyDescent="0.3">
      <c r="A22" s="1" t="s">
        <v>31</v>
      </c>
      <c r="B22" s="70">
        <f>'15-місто-ЦЗ'!AF7</f>
        <v>1587</v>
      </c>
      <c r="C22" s="70">
        <f>'15-місто-ЦЗ'!AG7</f>
        <v>1318</v>
      </c>
      <c r="D22" s="15">
        <f t="shared" si="12"/>
        <v>83.049779458097035</v>
      </c>
      <c r="E22" s="76">
        <f t="shared" si="13"/>
        <v>-269</v>
      </c>
      <c r="F22" s="70">
        <f>'16-село-ЦЗ'!AF7</f>
        <v>1009</v>
      </c>
      <c r="G22" s="70">
        <f>'16-село-ЦЗ'!AG7</f>
        <v>898</v>
      </c>
      <c r="H22" s="14">
        <f t="shared" si="14"/>
        <v>88.999008919722499</v>
      </c>
      <c r="I22" s="76">
        <f t="shared" si="15"/>
        <v>-111</v>
      </c>
      <c r="J22" s="62"/>
      <c r="K22" s="80"/>
      <c r="L22" s="80"/>
      <c r="M22" s="50"/>
    </row>
    <row r="23" spans="1:13" ht="53.1" customHeight="1" x14ac:dyDescent="0.3">
      <c r="A23" s="306"/>
      <c r="B23" s="306"/>
      <c r="C23" s="306"/>
      <c r="D23" s="306"/>
      <c r="E23" s="306"/>
      <c r="F23" s="306"/>
      <c r="G23" s="306"/>
      <c r="H23" s="306"/>
      <c r="I23" s="306"/>
      <c r="K23" s="60"/>
      <c r="L23" s="60"/>
      <c r="M23" s="50"/>
    </row>
    <row r="24" spans="1:13" x14ac:dyDescent="0.2">
      <c r="K24" s="16"/>
    </row>
  </sheetData>
  <mergeCells count="21">
    <mergeCell ref="C18:C19"/>
    <mergeCell ref="D18:E18"/>
    <mergeCell ref="F18:F19"/>
    <mergeCell ref="G18:G19"/>
    <mergeCell ref="H18:I18"/>
    <mergeCell ref="A23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L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K23" sqref="AK23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5703125" style="41" customWidth="1"/>
    <col min="22" max="22" width="8.42578125" style="41" customWidth="1"/>
    <col min="23" max="24" width="12.28515625" style="41" customWidth="1"/>
    <col min="25" max="25" width="11.28515625" style="41" customWidth="1"/>
    <col min="26" max="27" width="12.140625" style="41" customWidth="1"/>
    <col min="28" max="28" width="10.7109375" style="41" customWidth="1"/>
    <col min="29" max="30" width="12.28515625" style="41" customWidth="1"/>
    <col min="31" max="31" width="10.28515625" style="41" customWidth="1"/>
    <col min="32" max="33" width="11.5703125" style="41" customWidth="1"/>
    <col min="34" max="34" width="12.28515625" style="41" customWidth="1"/>
    <col min="35" max="16384" width="9.42578125" style="41"/>
  </cols>
  <sheetData>
    <row r="1" spans="1:38" s="26" customFormat="1" ht="59.25" customHeight="1" x14ac:dyDescent="0.35">
      <c r="B1" s="342" t="s">
        <v>131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5"/>
      <c r="U1" s="25"/>
      <c r="V1" s="25"/>
      <c r="W1" s="25"/>
      <c r="X1" s="25"/>
      <c r="Y1" s="25"/>
      <c r="Z1" s="25"/>
      <c r="AA1" s="25"/>
      <c r="AB1" s="25"/>
      <c r="AC1" s="25"/>
      <c r="AD1" s="341"/>
      <c r="AE1" s="341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28"/>
      <c r="V2" s="28"/>
      <c r="W2" s="28"/>
      <c r="X2" s="28"/>
      <c r="Y2" s="28"/>
      <c r="Z2" s="28"/>
      <c r="AA2" s="28"/>
      <c r="AB2" s="28"/>
      <c r="AD2" s="341"/>
      <c r="AE2" s="341"/>
      <c r="AF2" s="339"/>
      <c r="AG2" s="339"/>
      <c r="AH2" s="116" t="s">
        <v>7</v>
      </c>
      <c r="AI2" s="51"/>
    </row>
    <row r="3" spans="1:38" s="202" customFormat="1" ht="108.75" customHeight="1" thickBot="1" x14ac:dyDescent="0.3">
      <c r="A3" s="334"/>
      <c r="B3" s="401" t="s">
        <v>20</v>
      </c>
      <c r="C3" s="402"/>
      <c r="D3" s="406"/>
      <c r="E3" s="404" t="s">
        <v>81</v>
      </c>
      <c r="F3" s="364"/>
      <c r="G3" s="405"/>
      <c r="H3" s="407" t="s">
        <v>103</v>
      </c>
      <c r="I3" s="408"/>
      <c r="J3" s="409"/>
      <c r="K3" s="363" t="s">
        <v>82</v>
      </c>
      <c r="L3" s="364"/>
      <c r="M3" s="365"/>
      <c r="N3" s="404" t="s">
        <v>9</v>
      </c>
      <c r="O3" s="364"/>
      <c r="P3" s="405"/>
      <c r="Q3" s="407" t="s">
        <v>105</v>
      </c>
      <c r="R3" s="408"/>
      <c r="S3" s="409"/>
      <c r="T3" s="404" t="s">
        <v>10</v>
      </c>
      <c r="U3" s="364"/>
      <c r="V3" s="365"/>
      <c r="W3" s="401" t="s">
        <v>8</v>
      </c>
      <c r="X3" s="402"/>
      <c r="Y3" s="406"/>
      <c r="Z3" s="402" t="s">
        <v>15</v>
      </c>
      <c r="AA3" s="402"/>
      <c r="AB3" s="402"/>
      <c r="AC3" s="404" t="s">
        <v>11</v>
      </c>
      <c r="AD3" s="364"/>
      <c r="AE3" s="405"/>
      <c r="AF3" s="363" t="s">
        <v>12</v>
      </c>
      <c r="AG3" s="364"/>
      <c r="AH3" s="405"/>
    </row>
    <row r="4" spans="1:38" s="31" customFormat="1" ht="19.5" customHeight="1" x14ac:dyDescent="0.25">
      <c r="A4" s="34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4.5" customHeight="1" thickBot="1" x14ac:dyDescent="0.3">
      <c r="A5" s="403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87" t="s">
        <v>3</v>
      </c>
      <c r="B6" s="234">
        <v>1</v>
      </c>
      <c r="C6" s="235">
        <v>2</v>
      </c>
      <c r="D6" s="236">
        <v>3</v>
      </c>
      <c r="E6" s="237">
        <v>4</v>
      </c>
      <c r="F6" s="235">
        <v>5</v>
      </c>
      <c r="G6" s="236">
        <v>6</v>
      </c>
      <c r="H6" s="237">
        <v>7</v>
      </c>
      <c r="I6" s="235">
        <v>8</v>
      </c>
      <c r="J6" s="236">
        <v>9</v>
      </c>
      <c r="K6" s="238">
        <v>10</v>
      </c>
      <c r="L6" s="235">
        <v>11</v>
      </c>
      <c r="M6" s="239">
        <v>12</v>
      </c>
      <c r="N6" s="237">
        <v>13</v>
      </c>
      <c r="O6" s="235">
        <v>14</v>
      </c>
      <c r="P6" s="236">
        <v>15</v>
      </c>
      <c r="Q6" s="237">
        <v>16</v>
      </c>
      <c r="R6" s="235">
        <v>17</v>
      </c>
      <c r="S6" s="236">
        <v>18</v>
      </c>
      <c r="T6" s="238">
        <v>19</v>
      </c>
      <c r="U6" s="235">
        <v>20</v>
      </c>
      <c r="V6" s="236">
        <v>21</v>
      </c>
      <c r="W6" s="237">
        <v>22</v>
      </c>
      <c r="X6" s="235">
        <v>23</v>
      </c>
      <c r="Y6" s="236">
        <v>24</v>
      </c>
      <c r="Z6" s="237">
        <v>25</v>
      </c>
      <c r="AA6" s="235">
        <v>26</v>
      </c>
      <c r="AB6" s="236">
        <v>27</v>
      </c>
      <c r="AC6" s="237">
        <v>28</v>
      </c>
      <c r="AD6" s="235">
        <v>29</v>
      </c>
      <c r="AE6" s="236">
        <v>30</v>
      </c>
      <c r="AF6" s="238">
        <v>31</v>
      </c>
      <c r="AG6" s="235">
        <v>32</v>
      </c>
      <c r="AH6" s="236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6600</v>
      </c>
      <c r="C7" s="148">
        <f>SUM(C8:C14)</f>
        <v>5612</v>
      </c>
      <c r="D7" s="149">
        <f>C7*100/B7</f>
        <v>85.030303030303031</v>
      </c>
      <c r="E7" s="190">
        <f>SUM(E8:E14)</f>
        <v>4918</v>
      </c>
      <c r="F7" s="148">
        <f>SUM(F8:F14)</f>
        <v>3826</v>
      </c>
      <c r="G7" s="149">
        <f>F7*100/E7</f>
        <v>77.795851972346483</v>
      </c>
      <c r="H7" s="150">
        <f>SUM(H8:H14)</f>
        <v>1832</v>
      </c>
      <c r="I7" s="148">
        <f>SUM(I8:I14)</f>
        <v>2113</v>
      </c>
      <c r="J7" s="149">
        <f>I7*100/H7</f>
        <v>115.33842794759825</v>
      </c>
      <c r="K7" s="151">
        <f>SUM(K8:K14)</f>
        <v>1198</v>
      </c>
      <c r="L7" s="148">
        <f>SUM(L8:L14)</f>
        <v>1523</v>
      </c>
      <c r="M7" s="152">
        <f>L7*100/K7</f>
        <v>127.12854757929883</v>
      </c>
      <c r="N7" s="190">
        <f>SUM(N8:N14)</f>
        <v>259</v>
      </c>
      <c r="O7" s="148">
        <f>SUM(O8:O14)</f>
        <v>559</v>
      </c>
      <c r="P7" s="149">
        <f>O7*100/N7</f>
        <v>215.83011583011583</v>
      </c>
      <c r="Q7" s="150">
        <f>SUM(Q8:Q14)</f>
        <v>0</v>
      </c>
      <c r="R7" s="148">
        <f>SUM(R8:R14)</f>
        <v>243</v>
      </c>
      <c r="S7" s="198" t="str">
        <f t="shared" ref="S7:S14" si="0">IF(ISERROR(R7*100/Q7),"-",(R7*100/Q7))</f>
        <v>-</v>
      </c>
      <c r="T7" s="190">
        <f>SUM(T8:T14)</f>
        <v>0</v>
      </c>
      <c r="U7" s="148">
        <f>SUM(U8:U14)</f>
        <v>43</v>
      </c>
      <c r="V7" s="152" t="s">
        <v>100</v>
      </c>
      <c r="W7" s="190">
        <f>SUM(W8:W14)</f>
        <v>3130</v>
      </c>
      <c r="X7" s="148">
        <f>SUM(X8:X14)</f>
        <v>2759</v>
      </c>
      <c r="Y7" s="149">
        <f>X7*100/W7</f>
        <v>88.146964856230028</v>
      </c>
      <c r="Z7" s="151">
        <f>SUM(Z8:Z14)</f>
        <v>3075</v>
      </c>
      <c r="AA7" s="148">
        <f>SUM(AA8:AA14)</f>
        <v>3229</v>
      </c>
      <c r="AB7" s="152">
        <f>AA7*100/Z7</f>
        <v>105.00813008130082</v>
      </c>
      <c r="AC7" s="190">
        <f>SUM(AC8:AC14)</f>
        <v>2394</v>
      </c>
      <c r="AD7" s="148">
        <f>SUM(AD8:AD14)</f>
        <v>2137</v>
      </c>
      <c r="AE7" s="149">
        <f>AD7*100/AC7</f>
        <v>89.264828738512946</v>
      </c>
      <c r="AF7" s="151">
        <f>SUM(AF8:AF14)</f>
        <v>1587</v>
      </c>
      <c r="AG7" s="148">
        <f>SUM(AG8:AG14)</f>
        <v>1318</v>
      </c>
      <c r="AH7" s="149">
        <f>AG7*100/AF7</f>
        <v>83.049779458097035</v>
      </c>
      <c r="AI7" s="34"/>
      <c r="AL7" s="39"/>
    </row>
    <row r="8" spans="1:38" s="39" customFormat="1" ht="48.75" customHeight="1" x14ac:dyDescent="0.25">
      <c r="A8" s="131" t="s">
        <v>93</v>
      </c>
      <c r="B8" s="153">
        <f>УСЬОГО!B8-'16-село-ЦЗ'!B8</f>
        <v>908</v>
      </c>
      <c r="C8" s="199">
        <f>УСЬОГО!C8-'16-село-ЦЗ'!C8</f>
        <v>1023</v>
      </c>
      <c r="D8" s="154">
        <f t="shared" ref="D8:D14" si="1">C8*100/B8</f>
        <v>112.66519823788546</v>
      </c>
      <c r="E8" s="155">
        <f>УСЬОГО!E8-'16-село-ЦЗ'!E8</f>
        <v>718</v>
      </c>
      <c r="F8" s="157">
        <f>УСЬОГО!F8-'16-село-ЦЗ'!F8</f>
        <v>664</v>
      </c>
      <c r="G8" s="154">
        <f t="shared" ref="G8:G14" si="2">F8*100/E8</f>
        <v>92.479108635097489</v>
      </c>
      <c r="H8" s="155">
        <f>УСЬОГО!H8-'16-село-ЦЗ'!H8</f>
        <v>315</v>
      </c>
      <c r="I8" s="240">
        <f>УСЬОГО!I8-'16-село-ЦЗ'!I8</f>
        <v>407</v>
      </c>
      <c r="J8" s="154">
        <f t="shared" ref="J8:J14" si="3">IF(ISERROR(I8*100/H8),"-",(I8*100/H8))</f>
        <v>129.20634920634922</v>
      </c>
      <c r="K8" s="156">
        <f>УСЬОГО!K8-'16-село-ЦЗ'!K8</f>
        <v>262</v>
      </c>
      <c r="L8" s="156">
        <f>УСЬОГО!L8-'16-село-ЦЗ'!L8</f>
        <v>336</v>
      </c>
      <c r="M8" s="158">
        <f t="shared" ref="M8:M14" si="4">L8*100/K8</f>
        <v>128.24427480916032</v>
      </c>
      <c r="N8" s="155">
        <f>УСЬОГО!Q8-'16-село-ЦЗ'!N8</f>
        <v>15</v>
      </c>
      <c r="O8" s="157">
        <f>УСЬОГО!R8-'16-село-ЦЗ'!O8</f>
        <v>120</v>
      </c>
      <c r="P8" s="224" t="s">
        <v>155</v>
      </c>
      <c r="Q8" s="155">
        <f>УСЬОГО!T8-'16-село-ЦЗ'!Q8</f>
        <v>0</v>
      </c>
      <c r="R8" s="240">
        <f>УСЬОГО!U8-'16-село-ЦЗ'!R8</f>
        <v>43</v>
      </c>
      <c r="S8" s="218" t="str">
        <f t="shared" si="0"/>
        <v>-</v>
      </c>
      <c r="T8" s="155">
        <f>УСЬОГО!W8-'16-село-ЦЗ'!T8</f>
        <v>0</v>
      </c>
      <c r="U8" s="157">
        <f>УСЬОГО!X8-'16-село-ЦЗ'!U8</f>
        <v>12</v>
      </c>
      <c r="V8" s="158" t="str">
        <f>IF(ISERROR(U8*100/T8),"-",(U8*100/T8))</f>
        <v>-</v>
      </c>
      <c r="W8" s="155">
        <f>УСЬОГО!Z8-'16-село-ЦЗ'!W8</f>
        <v>473</v>
      </c>
      <c r="X8" s="157">
        <f>УСЬОГО!AA8-'16-село-ЦЗ'!X8</f>
        <v>525</v>
      </c>
      <c r="Y8" s="154">
        <f t="shared" ref="Y8:Y14" si="5">X8*100/W8</f>
        <v>110.99365750528541</v>
      </c>
      <c r="Z8" s="156">
        <f>УСЬОГО!AC8-'16-село-ЦЗ'!Z8</f>
        <v>411</v>
      </c>
      <c r="AA8" s="156">
        <f>УСЬОГО!AD8-'16-село-ЦЗ'!AA8</f>
        <v>589</v>
      </c>
      <c r="AB8" s="158">
        <f t="shared" ref="AB8:AB14" si="6">AA8*100/Z8</f>
        <v>143.30900243309003</v>
      </c>
      <c r="AC8" s="155">
        <f>УСЬОГО!AF8-'16-село-ЦЗ'!AC8</f>
        <v>299</v>
      </c>
      <c r="AD8" s="157">
        <f>УСЬОГО!AG8-'16-село-ЦЗ'!AD8</f>
        <v>373</v>
      </c>
      <c r="AE8" s="154">
        <f t="shared" ref="AE8:AE14" si="7">AD8*100/AC8</f>
        <v>124.74916387959867</v>
      </c>
      <c r="AF8" s="156">
        <f>УСЬОГО!AI8-'16-село-ЦЗ'!AF8</f>
        <v>170</v>
      </c>
      <c r="AG8" s="156">
        <f>УСЬОГО!AJ8-'16-село-ЦЗ'!AG8</f>
        <v>219</v>
      </c>
      <c r="AH8" s="154">
        <f t="shared" ref="AH8:AH14" si="8">AG8*100/AF8</f>
        <v>128.8235294117647</v>
      </c>
      <c r="AI8" s="34"/>
      <c r="AJ8" s="38"/>
    </row>
    <row r="9" spans="1:38" s="40" customFormat="1" ht="48.75" customHeight="1" x14ac:dyDescent="0.25">
      <c r="A9" s="132" t="s">
        <v>94</v>
      </c>
      <c r="B9" s="153">
        <f>УСЬОГО!B9-'16-село-ЦЗ'!B9</f>
        <v>481</v>
      </c>
      <c r="C9" s="189">
        <f>УСЬОГО!C9-'16-село-ЦЗ'!C9</f>
        <v>334</v>
      </c>
      <c r="D9" s="163">
        <f t="shared" si="1"/>
        <v>69.438669438669436</v>
      </c>
      <c r="E9" s="155">
        <f>УСЬОГО!E9-'16-село-ЦЗ'!E9</f>
        <v>374</v>
      </c>
      <c r="F9" s="157">
        <f>УСЬОГО!F9-'16-село-ЦЗ'!F9</f>
        <v>329</v>
      </c>
      <c r="G9" s="163">
        <f t="shared" si="2"/>
        <v>87.967914438502675</v>
      </c>
      <c r="H9" s="164">
        <f>УСЬОГО!H9-'16-село-ЦЗ'!H9</f>
        <v>134</v>
      </c>
      <c r="I9" s="127">
        <f>УСЬОГО!I9-'16-село-ЦЗ'!I9</f>
        <v>177</v>
      </c>
      <c r="J9" s="163">
        <f t="shared" si="3"/>
        <v>132.08955223880596</v>
      </c>
      <c r="K9" s="156">
        <f>УСЬОГО!K9-'16-село-ЦЗ'!K9</f>
        <v>112</v>
      </c>
      <c r="L9" s="156">
        <f>УСЬОГО!L9-'16-село-ЦЗ'!L9</f>
        <v>94</v>
      </c>
      <c r="M9" s="166">
        <f t="shared" si="4"/>
        <v>83.928571428571431</v>
      </c>
      <c r="N9" s="155">
        <f>УСЬОГО!Q9-'16-село-ЦЗ'!N9</f>
        <v>12</v>
      </c>
      <c r="O9" s="157">
        <f>УСЬОГО!R9-'16-село-ЦЗ'!O9</f>
        <v>32</v>
      </c>
      <c r="P9" s="218" t="s">
        <v>139</v>
      </c>
      <c r="Q9" s="164">
        <f>УСЬОГО!T9-'16-село-ЦЗ'!Q9</f>
        <v>0</v>
      </c>
      <c r="R9" s="127">
        <f>УСЬОГО!U9-'16-село-ЦЗ'!R9</f>
        <v>-28</v>
      </c>
      <c r="S9" s="218" t="str">
        <f t="shared" si="0"/>
        <v>-</v>
      </c>
      <c r="T9" s="155">
        <f>УСЬОГО!W9-'16-село-ЦЗ'!T9</f>
        <v>0</v>
      </c>
      <c r="U9" s="157">
        <f>УСЬОГО!X9-'16-село-ЦЗ'!U9</f>
        <v>0</v>
      </c>
      <c r="V9" s="225" t="str">
        <f t="shared" ref="V9:V14" si="9">IF(ISERROR(U9*100/T9),"-",(U9*100/T9))</f>
        <v>-</v>
      </c>
      <c r="W9" s="155">
        <f>УСЬОГО!Z9-'16-село-ЦЗ'!W9</f>
        <v>251</v>
      </c>
      <c r="X9" s="157">
        <f>УСЬОГО!AA9-'16-село-ЦЗ'!X9</f>
        <v>247</v>
      </c>
      <c r="Y9" s="163">
        <f t="shared" si="5"/>
        <v>98.406374501992033</v>
      </c>
      <c r="Z9" s="156">
        <f>УСЬОГО!AC9-'16-село-ЦЗ'!Z9</f>
        <v>230</v>
      </c>
      <c r="AA9" s="156">
        <f>УСЬОГО!AD9-'16-село-ЦЗ'!AA9</f>
        <v>165</v>
      </c>
      <c r="AB9" s="166">
        <f t="shared" si="6"/>
        <v>71.739130434782609</v>
      </c>
      <c r="AC9" s="155">
        <f>УСЬОГО!AF9-'16-село-ЦЗ'!AC9</f>
        <v>187</v>
      </c>
      <c r="AD9" s="157">
        <f>УСЬОГО!AG9-'16-село-ЦЗ'!AD9</f>
        <v>198</v>
      </c>
      <c r="AE9" s="163">
        <f t="shared" si="7"/>
        <v>105.88235294117646</v>
      </c>
      <c r="AF9" s="156">
        <f>УСЬОГО!AI9-'16-село-ЦЗ'!AF9</f>
        <v>118</v>
      </c>
      <c r="AG9" s="156">
        <f>УСЬОГО!AJ9-'16-село-ЦЗ'!AG9</f>
        <v>116</v>
      </c>
      <c r="AH9" s="163">
        <f t="shared" si="8"/>
        <v>98.305084745762713</v>
      </c>
      <c r="AI9" s="34"/>
      <c r="AJ9" s="38"/>
    </row>
    <row r="10" spans="1:38" s="39" customFormat="1" ht="48.75" customHeight="1" x14ac:dyDescent="0.25">
      <c r="A10" s="132" t="s">
        <v>95</v>
      </c>
      <c r="B10" s="153">
        <f>УСЬОГО!B10-'16-село-ЦЗ'!B10</f>
        <v>2814</v>
      </c>
      <c r="C10" s="189">
        <f>УСЬОГО!C10-'16-село-ЦЗ'!C10</f>
        <v>2032</v>
      </c>
      <c r="D10" s="163">
        <f t="shared" si="1"/>
        <v>72.210376687988628</v>
      </c>
      <c r="E10" s="155">
        <f>УСЬОГО!E10-'16-село-ЦЗ'!E10</f>
        <v>1986</v>
      </c>
      <c r="F10" s="157">
        <f>УСЬОГО!F10-'16-село-ЦЗ'!F10</f>
        <v>1302</v>
      </c>
      <c r="G10" s="163">
        <f t="shared" si="2"/>
        <v>65.55891238670695</v>
      </c>
      <c r="H10" s="164">
        <f>УСЬОГО!H10-'16-село-ЦЗ'!H10</f>
        <v>718</v>
      </c>
      <c r="I10" s="127">
        <f>УСЬОГО!I10-'16-село-ЦЗ'!I10</f>
        <v>659</v>
      </c>
      <c r="J10" s="163">
        <f t="shared" si="3"/>
        <v>91.782729805013929</v>
      </c>
      <c r="K10" s="156">
        <f>УСЬОГО!K10-'16-село-ЦЗ'!K10</f>
        <v>322</v>
      </c>
      <c r="L10" s="156">
        <f>УСЬОГО!L10-'16-село-ЦЗ'!L10</f>
        <v>410</v>
      </c>
      <c r="M10" s="166">
        <f t="shared" si="4"/>
        <v>127.32919254658385</v>
      </c>
      <c r="N10" s="155">
        <f>УСЬОГО!Q10-'16-село-ЦЗ'!N10</f>
        <v>178</v>
      </c>
      <c r="O10" s="157">
        <f>УСЬОГО!R10-'16-село-ЦЗ'!O10</f>
        <v>224</v>
      </c>
      <c r="P10" s="163">
        <f t="shared" ref="P8:P14" si="10">IF(ISERROR(O10*100/N10),"-",(O10*100/N10))</f>
        <v>125.84269662921348</v>
      </c>
      <c r="Q10" s="164">
        <f>УСЬОГО!T10-'16-село-ЦЗ'!Q10</f>
        <v>0</v>
      </c>
      <c r="R10" s="127">
        <f>УСЬОГО!U10-'16-село-ЦЗ'!R10</f>
        <v>131</v>
      </c>
      <c r="S10" s="218" t="str">
        <f t="shared" si="0"/>
        <v>-</v>
      </c>
      <c r="T10" s="155">
        <f>УСЬОГО!W10-'16-село-ЦЗ'!T10</f>
        <v>0</v>
      </c>
      <c r="U10" s="157">
        <f>УСЬОГО!X10-'16-село-ЦЗ'!U10</f>
        <v>4</v>
      </c>
      <c r="V10" s="166" t="str">
        <f t="shared" si="9"/>
        <v>-</v>
      </c>
      <c r="W10" s="155">
        <f>УСЬОГО!Z10-'16-село-ЦЗ'!W10</f>
        <v>1341</v>
      </c>
      <c r="X10" s="157">
        <f>УСЬОГО!AA10-'16-село-ЦЗ'!X10</f>
        <v>873</v>
      </c>
      <c r="Y10" s="163">
        <f t="shared" si="5"/>
        <v>65.100671140939596</v>
      </c>
      <c r="Z10" s="156">
        <f>УСЬОГО!AC10-'16-село-ЦЗ'!Z10</f>
        <v>1281</v>
      </c>
      <c r="AA10" s="156">
        <f>УСЬОГО!AD10-'16-село-ЦЗ'!AA10</f>
        <v>1184</v>
      </c>
      <c r="AB10" s="166">
        <f t="shared" si="6"/>
        <v>92.427790788446529</v>
      </c>
      <c r="AC10" s="155">
        <f>УСЬОГО!AF10-'16-село-ЦЗ'!AC10</f>
        <v>1011</v>
      </c>
      <c r="AD10" s="157">
        <f>УСЬОГО!AG10-'16-село-ЦЗ'!AD10</f>
        <v>727</v>
      </c>
      <c r="AE10" s="163">
        <f t="shared" si="7"/>
        <v>71.90900098911969</v>
      </c>
      <c r="AF10" s="156">
        <f>УСЬОГО!AI10-'16-село-ЦЗ'!AF10</f>
        <v>730</v>
      </c>
      <c r="AG10" s="156">
        <f>УСЬОГО!AJ10-'16-село-ЦЗ'!AG10</f>
        <v>504</v>
      </c>
      <c r="AH10" s="163">
        <f t="shared" si="8"/>
        <v>69.041095890410958</v>
      </c>
      <c r="AI10" s="34"/>
      <c r="AJ10" s="38"/>
    </row>
    <row r="11" spans="1:38" s="39" customFormat="1" ht="48.75" customHeight="1" x14ac:dyDescent="0.25">
      <c r="A11" s="132" t="s">
        <v>96</v>
      </c>
      <c r="B11" s="153">
        <f>УСЬОГО!B11-'16-село-ЦЗ'!B11</f>
        <v>547</v>
      </c>
      <c r="C11" s="189">
        <f>УСЬОГО!C11-'16-село-ЦЗ'!C11</f>
        <v>448</v>
      </c>
      <c r="D11" s="163">
        <f t="shared" si="1"/>
        <v>81.901279707495434</v>
      </c>
      <c r="E11" s="155">
        <f>УСЬОГО!E11-'16-село-ЦЗ'!E11</f>
        <v>424</v>
      </c>
      <c r="F11" s="157">
        <f>УСЬОГО!F11-'16-село-ЦЗ'!F11</f>
        <v>329</v>
      </c>
      <c r="G11" s="163">
        <f t="shared" si="2"/>
        <v>77.594339622641513</v>
      </c>
      <c r="H11" s="164">
        <f>УСЬОГО!H11-'16-село-ЦЗ'!H11</f>
        <v>150</v>
      </c>
      <c r="I11" s="127">
        <f>УСЬОГО!I11-'16-село-ЦЗ'!I11</f>
        <v>180</v>
      </c>
      <c r="J11" s="163">
        <f t="shared" si="3"/>
        <v>120</v>
      </c>
      <c r="K11" s="156">
        <f>УСЬОГО!K11-'16-село-ЦЗ'!K11</f>
        <v>117</v>
      </c>
      <c r="L11" s="156">
        <f>УСЬОГО!L11-'16-село-ЦЗ'!L11</f>
        <v>132</v>
      </c>
      <c r="M11" s="166">
        <f t="shared" si="4"/>
        <v>112.82051282051282</v>
      </c>
      <c r="N11" s="155">
        <f>УСЬОГО!Q11-'16-село-ЦЗ'!N11</f>
        <v>5</v>
      </c>
      <c r="O11" s="157">
        <f>УСЬОГО!R11-'16-село-ЦЗ'!O11</f>
        <v>34</v>
      </c>
      <c r="P11" s="218" t="s">
        <v>175</v>
      </c>
      <c r="Q11" s="164">
        <f>УСЬОГО!T11-'16-село-ЦЗ'!Q11</f>
        <v>0</v>
      </c>
      <c r="R11" s="127">
        <f>УСЬОГО!U11-'16-село-ЦЗ'!R11</f>
        <v>16</v>
      </c>
      <c r="S11" s="218" t="str">
        <f t="shared" si="0"/>
        <v>-</v>
      </c>
      <c r="T11" s="155">
        <f>УСЬОГО!W11-'16-село-ЦЗ'!T11</f>
        <v>0</v>
      </c>
      <c r="U11" s="157">
        <f>УСЬОГО!X11-'16-село-ЦЗ'!U11</f>
        <v>0</v>
      </c>
      <c r="V11" s="166" t="str">
        <f t="shared" si="9"/>
        <v>-</v>
      </c>
      <c r="W11" s="155">
        <f>УСЬОГО!Z11-'16-село-ЦЗ'!W11</f>
        <v>296</v>
      </c>
      <c r="X11" s="157">
        <f>УСЬОГО!AA11-'16-село-ЦЗ'!X11</f>
        <v>252</v>
      </c>
      <c r="Y11" s="163">
        <f t="shared" si="5"/>
        <v>85.13513513513513</v>
      </c>
      <c r="Z11" s="156">
        <f>УСЬОГО!AC11-'16-село-ЦЗ'!Z11</f>
        <v>248</v>
      </c>
      <c r="AA11" s="156">
        <f>УСЬОГО!AD11-'16-село-ЦЗ'!AA11</f>
        <v>237</v>
      </c>
      <c r="AB11" s="166">
        <f t="shared" si="6"/>
        <v>95.564516129032256</v>
      </c>
      <c r="AC11" s="155">
        <f>УСЬОГО!AF11-'16-село-ЦЗ'!AC11</f>
        <v>193</v>
      </c>
      <c r="AD11" s="157">
        <f>УСЬОГО!AG11-'16-село-ЦЗ'!AD11</f>
        <v>172</v>
      </c>
      <c r="AE11" s="163">
        <f t="shared" si="7"/>
        <v>89.119170984455963</v>
      </c>
      <c r="AF11" s="156">
        <f>УСЬОГО!AI11-'16-село-ЦЗ'!AF11</f>
        <v>135</v>
      </c>
      <c r="AG11" s="156">
        <f>УСЬОГО!AJ11-'16-село-ЦЗ'!AG11</f>
        <v>101</v>
      </c>
      <c r="AH11" s="163">
        <f t="shared" si="8"/>
        <v>74.81481481481481</v>
      </c>
      <c r="AI11" s="34"/>
      <c r="AJ11" s="38"/>
    </row>
    <row r="12" spans="1:38" s="39" customFormat="1" ht="48.75" customHeight="1" x14ac:dyDescent="0.25">
      <c r="A12" s="132" t="s">
        <v>97</v>
      </c>
      <c r="B12" s="153">
        <f>УСЬОГО!B12-'16-село-ЦЗ'!B12</f>
        <v>924</v>
      </c>
      <c r="C12" s="189">
        <f>УСЬОГО!C12-'16-село-ЦЗ'!C12</f>
        <v>893</v>
      </c>
      <c r="D12" s="163">
        <f t="shared" si="1"/>
        <v>96.645021645021643</v>
      </c>
      <c r="E12" s="155">
        <f>УСЬОГО!E12-'16-село-ЦЗ'!E12</f>
        <v>746</v>
      </c>
      <c r="F12" s="157">
        <f>УСЬОГО!F12-'16-село-ЦЗ'!F12</f>
        <v>641</v>
      </c>
      <c r="G12" s="163">
        <f t="shared" si="2"/>
        <v>85.924932975871315</v>
      </c>
      <c r="H12" s="164">
        <f>УСЬОГО!H12-'16-село-ЦЗ'!H12</f>
        <v>253</v>
      </c>
      <c r="I12" s="127">
        <f>УСЬОГО!I12-'16-село-ЦЗ'!I12</f>
        <v>354</v>
      </c>
      <c r="J12" s="163">
        <f t="shared" si="3"/>
        <v>139.92094861660078</v>
      </c>
      <c r="K12" s="156">
        <f>УСЬОГО!K12-'16-село-ЦЗ'!K12</f>
        <v>161</v>
      </c>
      <c r="L12" s="156">
        <f>УСЬОГО!L12-'16-село-ЦЗ'!L12</f>
        <v>288</v>
      </c>
      <c r="M12" s="166">
        <f t="shared" si="4"/>
        <v>178.88198757763976</v>
      </c>
      <c r="N12" s="155">
        <f>УСЬОГО!Q12-'16-село-ЦЗ'!N12</f>
        <v>18</v>
      </c>
      <c r="O12" s="157">
        <f>УСЬОГО!R12-'16-село-ЦЗ'!O12</f>
        <v>64</v>
      </c>
      <c r="P12" s="218" t="s">
        <v>143</v>
      </c>
      <c r="Q12" s="164">
        <f>УСЬОГО!T12-'16-село-ЦЗ'!Q12</f>
        <v>0</v>
      </c>
      <c r="R12" s="127">
        <f>УСЬОГО!U12-'16-село-ЦЗ'!R12</f>
        <v>30</v>
      </c>
      <c r="S12" s="218" t="str">
        <f t="shared" si="0"/>
        <v>-</v>
      </c>
      <c r="T12" s="155">
        <f>УСЬОГО!W12-'16-село-ЦЗ'!T12</f>
        <v>0</v>
      </c>
      <c r="U12" s="157">
        <f>УСЬОГО!X12-'16-село-ЦЗ'!U12</f>
        <v>19</v>
      </c>
      <c r="V12" s="166" t="str">
        <f t="shared" si="9"/>
        <v>-</v>
      </c>
      <c r="W12" s="155">
        <f>УСЬОГО!Z12-'16-село-ЦЗ'!W12</f>
        <v>318</v>
      </c>
      <c r="X12" s="157">
        <f>УСЬОГО!AA12-'16-село-ЦЗ'!X12</f>
        <v>452</v>
      </c>
      <c r="Y12" s="163">
        <f t="shared" si="5"/>
        <v>142.13836477987422</v>
      </c>
      <c r="Z12" s="156">
        <f>УСЬОГО!AC12-'16-село-ЦЗ'!Z12</f>
        <v>437</v>
      </c>
      <c r="AA12" s="156">
        <f>УСЬОГО!AD12-'16-село-ЦЗ'!AA12</f>
        <v>518</v>
      </c>
      <c r="AB12" s="166">
        <f t="shared" si="6"/>
        <v>118.53546910755149</v>
      </c>
      <c r="AC12" s="155">
        <f>УСЬОГО!AF12-'16-село-ЦЗ'!AC12</f>
        <v>379</v>
      </c>
      <c r="AD12" s="157">
        <f>УСЬОГО!AG12-'16-село-ЦЗ'!AD12</f>
        <v>353</v>
      </c>
      <c r="AE12" s="163">
        <f t="shared" si="7"/>
        <v>93.139841688654357</v>
      </c>
      <c r="AF12" s="156">
        <f>УСЬОГО!AI12-'16-село-ЦЗ'!AF12</f>
        <v>217</v>
      </c>
      <c r="AG12" s="156">
        <f>УСЬОГО!AJ12-'16-село-ЦЗ'!AG12</f>
        <v>201</v>
      </c>
      <c r="AH12" s="163">
        <f t="shared" si="8"/>
        <v>92.626728110599075</v>
      </c>
      <c r="AI12" s="34"/>
      <c r="AJ12" s="38"/>
    </row>
    <row r="13" spans="1:38" s="39" customFormat="1" ht="48.75" customHeight="1" x14ac:dyDescent="0.25">
      <c r="A13" s="132" t="s">
        <v>98</v>
      </c>
      <c r="B13" s="153">
        <f>УСЬОГО!B13-'16-село-ЦЗ'!B13</f>
        <v>501</v>
      </c>
      <c r="C13" s="189">
        <f>УСЬОГО!C13-'16-село-ЦЗ'!C13</f>
        <v>497</v>
      </c>
      <c r="D13" s="163">
        <f t="shared" si="1"/>
        <v>99.201596806387229</v>
      </c>
      <c r="E13" s="155">
        <f>УСЬОГО!E13-'16-село-ЦЗ'!E13</f>
        <v>320</v>
      </c>
      <c r="F13" s="157">
        <f>УСЬОГО!F13-'16-село-ЦЗ'!F13</f>
        <v>300</v>
      </c>
      <c r="G13" s="163">
        <f t="shared" si="2"/>
        <v>93.75</v>
      </c>
      <c r="H13" s="164">
        <f>УСЬОГО!H13-'16-село-ЦЗ'!H13</f>
        <v>142</v>
      </c>
      <c r="I13" s="127">
        <f>УСЬОГО!I13-'16-село-ЦЗ'!I13</f>
        <v>211</v>
      </c>
      <c r="J13" s="163">
        <f t="shared" si="3"/>
        <v>148.59154929577466</v>
      </c>
      <c r="K13" s="156">
        <f>УСЬОГО!K13-'16-село-ЦЗ'!K13</f>
        <v>126</v>
      </c>
      <c r="L13" s="156">
        <f>УСЬОГО!L13-'16-село-ЦЗ'!L13</f>
        <v>141</v>
      </c>
      <c r="M13" s="166">
        <f t="shared" si="4"/>
        <v>111.9047619047619</v>
      </c>
      <c r="N13" s="155">
        <f>УСЬОГО!Q13-'16-село-ЦЗ'!N13</f>
        <v>2</v>
      </c>
      <c r="O13" s="157">
        <f>УСЬОГО!R13-'16-село-ЦЗ'!O13</f>
        <v>39</v>
      </c>
      <c r="P13" s="218" t="s">
        <v>176</v>
      </c>
      <c r="Q13" s="164">
        <f>УСЬОГО!T13-'16-село-ЦЗ'!Q13</f>
        <v>0</v>
      </c>
      <c r="R13" s="127">
        <f>УСЬОГО!U13-'16-село-ЦЗ'!R13</f>
        <v>34</v>
      </c>
      <c r="S13" s="218" t="str">
        <f t="shared" si="0"/>
        <v>-</v>
      </c>
      <c r="T13" s="155">
        <f>УСЬОГО!W13-'16-село-ЦЗ'!T13</f>
        <v>0</v>
      </c>
      <c r="U13" s="157">
        <f>УСЬОГО!X13-'16-село-ЦЗ'!U13</f>
        <v>8</v>
      </c>
      <c r="V13" s="225" t="str">
        <f t="shared" si="9"/>
        <v>-</v>
      </c>
      <c r="W13" s="155">
        <f>УСЬОГО!Z13-'16-село-ЦЗ'!W13</f>
        <v>219</v>
      </c>
      <c r="X13" s="157">
        <f>УСЬОГО!AA13-'16-село-ЦЗ'!X13</f>
        <v>225</v>
      </c>
      <c r="Y13" s="163">
        <f t="shared" si="5"/>
        <v>102.73972602739725</v>
      </c>
      <c r="Z13" s="156">
        <f>УСЬОГО!AC13-'16-село-ЦЗ'!Z13</f>
        <v>225</v>
      </c>
      <c r="AA13" s="156">
        <f>УСЬОГО!AD13-'16-село-ЦЗ'!AA13</f>
        <v>316</v>
      </c>
      <c r="AB13" s="166">
        <f t="shared" si="6"/>
        <v>140.44444444444446</v>
      </c>
      <c r="AC13" s="155">
        <f>УСЬОГО!AF13-'16-село-ЦЗ'!AC13</f>
        <v>129</v>
      </c>
      <c r="AD13" s="157">
        <f>УСЬОГО!AG13-'16-село-ЦЗ'!AD13</f>
        <v>180</v>
      </c>
      <c r="AE13" s="163">
        <f t="shared" si="7"/>
        <v>139.53488372093022</v>
      </c>
      <c r="AF13" s="156">
        <f>УСЬОГО!AI13-'16-село-ЦЗ'!AF13</f>
        <v>101</v>
      </c>
      <c r="AG13" s="156">
        <f>УСЬОГО!AJ13-'16-село-ЦЗ'!AG13</f>
        <v>104</v>
      </c>
      <c r="AH13" s="163">
        <f t="shared" si="8"/>
        <v>102.97029702970298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91">
        <f>УСЬОГО!B14-'16-село-ЦЗ'!B14</f>
        <v>425</v>
      </c>
      <c r="C14" s="192">
        <f>УСЬОГО!C14-'16-село-ЦЗ'!C14</f>
        <v>385</v>
      </c>
      <c r="D14" s="170">
        <f t="shared" si="1"/>
        <v>90.588235294117652</v>
      </c>
      <c r="E14" s="193">
        <f>УСЬОГО!E14-'16-село-ЦЗ'!E14</f>
        <v>350</v>
      </c>
      <c r="F14" s="194">
        <f>УСЬОГО!F14-'16-село-ЦЗ'!F14</f>
        <v>261</v>
      </c>
      <c r="G14" s="170">
        <f t="shared" si="2"/>
        <v>74.571428571428569</v>
      </c>
      <c r="H14" s="171">
        <f>УСЬОГО!H14-'16-село-ЦЗ'!H14</f>
        <v>120</v>
      </c>
      <c r="I14" s="173">
        <f>УСЬОГО!I14-'16-село-ЦЗ'!I14</f>
        <v>125</v>
      </c>
      <c r="J14" s="170">
        <f t="shared" si="3"/>
        <v>104.16666666666667</v>
      </c>
      <c r="K14" s="195">
        <f>УСЬОГО!K14-'16-село-ЦЗ'!K14</f>
        <v>98</v>
      </c>
      <c r="L14" s="195">
        <f>УСЬОГО!L14-'16-село-ЦЗ'!L14</f>
        <v>122</v>
      </c>
      <c r="M14" s="174">
        <f t="shared" si="4"/>
        <v>124.48979591836735</v>
      </c>
      <c r="N14" s="193">
        <f>УСЬОГО!Q14-'16-село-ЦЗ'!N14</f>
        <v>29</v>
      </c>
      <c r="O14" s="194">
        <f>УСЬОГО!R14-'16-село-ЦЗ'!O14</f>
        <v>46</v>
      </c>
      <c r="P14" s="170">
        <f t="shared" si="10"/>
        <v>158.62068965517241</v>
      </c>
      <c r="Q14" s="171">
        <f>УСЬОГО!T14-'16-село-ЦЗ'!Q14</f>
        <v>0</v>
      </c>
      <c r="R14" s="173">
        <f>УСЬОГО!U14-'16-село-ЦЗ'!R14</f>
        <v>17</v>
      </c>
      <c r="S14" s="226" t="str">
        <f t="shared" si="0"/>
        <v>-</v>
      </c>
      <c r="T14" s="193">
        <f>УСЬОГО!W14-'16-село-ЦЗ'!T14</f>
        <v>0</v>
      </c>
      <c r="U14" s="194">
        <f>УСЬОГО!X14-'16-село-ЦЗ'!U14</f>
        <v>0</v>
      </c>
      <c r="V14" s="174" t="str">
        <f t="shared" si="9"/>
        <v>-</v>
      </c>
      <c r="W14" s="193">
        <f>УСЬОГО!Z14-'16-село-ЦЗ'!W14</f>
        <v>232</v>
      </c>
      <c r="X14" s="194">
        <f>УСЬОГО!AA14-'16-село-ЦЗ'!X14</f>
        <v>185</v>
      </c>
      <c r="Y14" s="170">
        <f t="shared" si="5"/>
        <v>79.741379310344826</v>
      </c>
      <c r="Z14" s="195">
        <f>УСЬОГО!AC14-'16-село-ЦЗ'!Z14</f>
        <v>243</v>
      </c>
      <c r="AA14" s="195">
        <f>УСЬОГО!AD14-'16-село-ЦЗ'!AA14</f>
        <v>220</v>
      </c>
      <c r="AB14" s="174">
        <f t="shared" si="6"/>
        <v>90.534979423868307</v>
      </c>
      <c r="AC14" s="193">
        <f>УСЬОГО!AF14-'16-село-ЦЗ'!AC14</f>
        <v>196</v>
      </c>
      <c r="AD14" s="194">
        <f>УСЬОГО!AG14-'16-село-ЦЗ'!AD14</f>
        <v>134</v>
      </c>
      <c r="AE14" s="170">
        <f t="shared" si="7"/>
        <v>68.367346938775512</v>
      </c>
      <c r="AF14" s="195">
        <f>УСЬОГО!AI14-'16-село-ЦЗ'!AF14</f>
        <v>116</v>
      </c>
      <c r="AG14" s="195">
        <f>УСЬОГО!AJ14-'16-село-ЦЗ'!AG14</f>
        <v>73</v>
      </c>
      <c r="AH14" s="170">
        <f t="shared" si="8"/>
        <v>62.931034482758619</v>
      </c>
      <c r="AI14" s="34"/>
      <c r="AJ14" s="38"/>
    </row>
    <row r="15" spans="1:38" ht="1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230"/>
      <c r="R15" s="230"/>
      <c r="S15" s="23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L67"/>
  <sheetViews>
    <sheetView view="pageBreakPreview" zoomScale="75" zoomScaleNormal="75" zoomScaleSheetLayoutView="75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X12" sqref="X1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28515625" style="41" customWidth="1"/>
    <col min="22" max="22" width="8.42578125" style="41" customWidth="1"/>
    <col min="23" max="24" width="11.85546875" style="41" customWidth="1"/>
    <col min="25" max="25" width="8.42578125" style="41" customWidth="1"/>
    <col min="26" max="27" width="12.140625" style="41" customWidth="1"/>
    <col min="28" max="28" width="8.5703125" style="41" customWidth="1"/>
    <col min="29" max="30" width="12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42" t="s">
        <v>132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5"/>
      <c r="U1" s="25"/>
      <c r="V1" s="25"/>
      <c r="W1" s="25"/>
      <c r="X1" s="25"/>
      <c r="Y1" s="25"/>
      <c r="Z1" s="25"/>
      <c r="AA1" s="25"/>
      <c r="AB1" s="25"/>
      <c r="AC1" s="25"/>
      <c r="AD1" s="341"/>
      <c r="AE1" s="341"/>
      <c r="AF1" s="44"/>
      <c r="AH1" s="63" t="s">
        <v>14</v>
      </c>
    </row>
    <row r="2" spans="1:38" s="29" customFormat="1" ht="25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28"/>
      <c r="V2" s="28"/>
      <c r="W2" s="28"/>
      <c r="X2" s="28"/>
      <c r="Y2" s="28"/>
      <c r="Z2" s="28"/>
      <c r="AA2" s="28"/>
      <c r="AB2" s="28"/>
      <c r="AD2" s="341"/>
      <c r="AE2" s="341"/>
      <c r="AF2" s="339"/>
      <c r="AG2" s="339"/>
      <c r="AH2" s="116" t="s">
        <v>7</v>
      </c>
      <c r="AI2" s="51"/>
    </row>
    <row r="3" spans="1:38" s="202" customFormat="1" ht="100.5" customHeight="1" thickBot="1" x14ac:dyDescent="0.3">
      <c r="A3" s="334"/>
      <c r="B3" s="401" t="s">
        <v>20</v>
      </c>
      <c r="C3" s="402"/>
      <c r="D3" s="406"/>
      <c r="E3" s="404" t="s">
        <v>81</v>
      </c>
      <c r="F3" s="364"/>
      <c r="G3" s="405"/>
      <c r="H3" s="407" t="s">
        <v>103</v>
      </c>
      <c r="I3" s="408"/>
      <c r="J3" s="409"/>
      <c r="K3" s="363" t="s">
        <v>82</v>
      </c>
      <c r="L3" s="364"/>
      <c r="M3" s="365"/>
      <c r="N3" s="404" t="s">
        <v>9</v>
      </c>
      <c r="O3" s="364"/>
      <c r="P3" s="405"/>
      <c r="Q3" s="407" t="s">
        <v>105</v>
      </c>
      <c r="R3" s="408"/>
      <c r="S3" s="409"/>
      <c r="T3" s="404" t="s">
        <v>10</v>
      </c>
      <c r="U3" s="364"/>
      <c r="V3" s="365"/>
      <c r="W3" s="401" t="s">
        <v>8</v>
      </c>
      <c r="X3" s="402"/>
      <c r="Y3" s="406"/>
      <c r="Z3" s="401" t="s">
        <v>15</v>
      </c>
      <c r="AA3" s="402"/>
      <c r="AB3" s="406"/>
      <c r="AC3" s="404" t="s">
        <v>11</v>
      </c>
      <c r="AD3" s="364"/>
      <c r="AE3" s="405"/>
      <c r="AF3" s="363" t="s">
        <v>12</v>
      </c>
      <c r="AG3" s="364"/>
      <c r="AH3" s="405"/>
    </row>
    <row r="4" spans="1:38" s="31" customFormat="1" ht="19.5" customHeight="1" x14ac:dyDescent="0.25">
      <c r="A4" s="335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4.5" customHeight="1" thickBot="1" x14ac:dyDescent="0.3">
      <c r="A5" s="417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87" t="s">
        <v>3</v>
      </c>
      <c r="B6" s="234">
        <v>1</v>
      </c>
      <c r="C6" s="235">
        <v>2</v>
      </c>
      <c r="D6" s="236">
        <v>3</v>
      </c>
      <c r="E6" s="237">
        <v>4</v>
      </c>
      <c r="F6" s="235">
        <v>5</v>
      </c>
      <c r="G6" s="236">
        <v>6</v>
      </c>
      <c r="H6" s="237">
        <v>7</v>
      </c>
      <c r="I6" s="235">
        <v>8</v>
      </c>
      <c r="J6" s="236">
        <v>9</v>
      </c>
      <c r="K6" s="238">
        <v>10</v>
      </c>
      <c r="L6" s="235">
        <v>11</v>
      </c>
      <c r="M6" s="239">
        <v>12</v>
      </c>
      <c r="N6" s="237">
        <v>13</v>
      </c>
      <c r="O6" s="235">
        <v>14</v>
      </c>
      <c r="P6" s="236">
        <v>15</v>
      </c>
      <c r="Q6" s="237">
        <v>16</v>
      </c>
      <c r="R6" s="235">
        <v>17</v>
      </c>
      <c r="S6" s="236">
        <v>18</v>
      </c>
      <c r="T6" s="238">
        <v>19</v>
      </c>
      <c r="U6" s="235">
        <v>20</v>
      </c>
      <c r="V6" s="236">
        <v>21</v>
      </c>
      <c r="W6" s="237">
        <v>22</v>
      </c>
      <c r="X6" s="235">
        <v>23</v>
      </c>
      <c r="Y6" s="236">
        <v>24</v>
      </c>
      <c r="Z6" s="237">
        <v>25</v>
      </c>
      <c r="AA6" s="235">
        <v>26</v>
      </c>
      <c r="AB6" s="236">
        <v>27</v>
      </c>
      <c r="AC6" s="237">
        <v>28</v>
      </c>
      <c r="AD6" s="235">
        <v>29</v>
      </c>
      <c r="AE6" s="236">
        <v>30</v>
      </c>
      <c r="AF6" s="238">
        <v>31</v>
      </c>
      <c r="AG6" s="235">
        <v>32</v>
      </c>
      <c r="AH6" s="236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4108</v>
      </c>
      <c r="C7" s="148">
        <f>SUM(C8:C14)</f>
        <v>3670</v>
      </c>
      <c r="D7" s="149">
        <f>C7*100/B7</f>
        <v>89.337877312560863</v>
      </c>
      <c r="E7" s="150">
        <f>SUM(E8:E14)</f>
        <v>3116</v>
      </c>
      <c r="F7" s="148">
        <f>SUM(F8:F14)</f>
        <v>2554</v>
      </c>
      <c r="G7" s="149">
        <f>F7*100/E7</f>
        <v>81.964056482670088</v>
      </c>
      <c r="H7" s="264">
        <f>SUM(H8:H14)</f>
        <v>1055</v>
      </c>
      <c r="I7" s="265">
        <f>SUM(I8:I14)</f>
        <v>1325</v>
      </c>
      <c r="J7" s="149">
        <f>I7*100/H7</f>
        <v>125.59241706161137</v>
      </c>
      <c r="K7" s="151">
        <f>SUM(K8:K14)</f>
        <v>676</v>
      </c>
      <c r="L7" s="148">
        <f>SUM(L8:L14)</f>
        <v>900</v>
      </c>
      <c r="M7" s="152">
        <f>L7*100/K7</f>
        <v>133.1360946745562</v>
      </c>
      <c r="N7" s="150">
        <f>SUM(N8:N14)</f>
        <v>95</v>
      </c>
      <c r="O7" s="148">
        <f>SUM(O8:O14)</f>
        <v>383</v>
      </c>
      <c r="P7" s="198" t="s">
        <v>171</v>
      </c>
      <c r="Q7" s="150">
        <f>SUM(Q8:Q14)</f>
        <v>0</v>
      </c>
      <c r="R7" s="148">
        <f>SUM(R8:R14)</f>
        <v>164</v>
      </c>
      <c r="S7" s="198" t="str">
        <f t="shared" ref="S7:S14" si="0">IF(ISERROR(R7*100/Q7),"-",(R7*100/Q7))</f>
        <v>-</v>
      </c>
      <c r="T7" s="150">
        <f>SUM(T8:T14)</f>
        <v>0</v>
      </c>
      <c r="U7" s="148">
        <f>SUM(U8:U14)</f>
        <v>17</v>
      </c>
      <c r="V7" s="152" t="s">
        <v>100</v>
      </c>
      <c r="W7" s="150">
        <f>SUM(W8:W14)</f>
        <v>1866</v>
      </c>
      <c r="X7" s="148">
        <f>SUM(X8:X14)</f>
        <v>1830</v>
      </c>
      <c r="Y7" s="149">
        <f>X7*100/W7</f>
        <v>98.070739549839232</v>
      </c>
      <c r="Z7" s="147">
        <f>SUM(Z8:Z14)</f>
        <v>1897</v>
      </c>
      <c r="AA7" s="148">
        <f>SUM(AA8:AA14)</f>
        <v>2015</v>
      </c>
      <c r="AB7" s="149">
        <f>AA7*100/Z7</f>
        <v>106.2203479177649</v>
      </c>
      <c r="AC7" s="150">
        <f>SUM(AC8:AC14)</f>
        <v>1520</v>
      </c>
      <c r="AD7" s="148">
        <f>SUM(AD8:AD14)</f>
        <v>1393</v>
      </c>
      <c r="AE7" s="149">
        <f>AD7*100/AC7</f>
        <v>91.64473684210526</v>
      </c>
      <c r="AF7" s="151">
        <f>SUM(AF8:AF14)</f>
        <v>1009</v>
      </c>
      <c r="AG7" s="148">
        <f>SUM(AG8:AG14)</f>
        <v>898</v>
      </c>
      <c r="AH7" s="149">
        <f>AG7*100/AF7</f>
        <v>88.999008919722499</v>
      </c>
      <c r="AI7" s="34"/>
      <c r="AL7" s="39"/>
    </row>
    <row r="8" spans="1:38" s="39" customFormat="1" ht="48.75" customHeight="1" x14ac:dyDescent="0.25">
      <c r="A8" s="131" t="s">
        <v>93</v>
      </c>
      <c r="B8" s="296">
        <v>331</v>
      </c>
      <c r="C8" s="143">
        <v>415</v>
      </c>
      <c r="D8" s="154">
        <f t="shared" ref="D8:D14" si="1">C8*100/B8</f>
        <v>125.37764350453172</v>
      </c>
      <c r="E8" s="155">
        <v>231</v>
      </c>
      <c r="F8" s="143">
        <v>258</v>
      </c>
      <c r="G8" s="154">
        <f t="shared" ref="G8:G14" si="2">F8*100/E8</f>
        <v>111.68831168831169</v>
      </c>
      <c r="H8" s="266">
        <f>E8-'статус на початок року'!R8</f>
        <v>108</v>
      </c>
      <c r="I8" s="267">
        <f>F8-'статус на початок року'!S8</f>
        <v>148</v>
      </c>
      <c r="J8" s="154">
        <f t="shared" ref="J8:J14" si="3">IF(ISERROR(I8*100/H8),"-",(I8*100/H8))</f>
        <v>137.03703703703704</v>
      </c>
      <c r="K8" s="156">
        <v>96</v>
      </c>
      <c r="L8" s="157">
        <v>165</v>
      </c>
      <c r="M8" s="158">
        <f t="shared" ref="M8:M14" si="4">L8*100/K8</f>
        <v>171.875</v>
      </c>
      <c r="N8" s="159">
        <v>4</v>
      </c>
      <c r="O8" s="298">
        <v>42</v>
      </c>
      <c r="P8" s="224" t="s">
        <v>136</v>
      </c>
      <c r="Q8" s="159">
        <v>0</v>
      </c>
      <c r="R8" s="189">
        <v>2</v>
      </c>
      <c r="S8" s="218" t="str">
        <f t="shared" si="0"/>
        <v>-</v>
      </c>
      <c r="T8" s="155">
        <v>0</v>
      </c>
      <c r="U8" s="144">
        <v>5</v>
      </c>
      <c r="V8" s="158" t="str">
        <f>IF(ISERROR(U8*100/T8),"-",(U8*100/T8))</f>
        <v>-</v>
      </c>
      <c r="W8" s="159">
        <v>164</v>
      </c>
      <c r="X8" s="157">
        <v>211</v>
      </c>
      <c r="Y8" s="154">
        <f t="shared" ref="Y8:Y14" si="5">X8*100/W8</f>
        <v>128.65853658536585</v>
      </c>
      <c r="Z8" s="207">
        <v>145</v>
      </c>
      <c r="AA8" s="161">
        <v>201</v>
      </c>
      <c r="AB8" s="154">
        <f t="shared" ref="AB8:AB14" si="6">AA8*100/Z8</f>
        <v>138.62068965517241</v>
      </c>
      <c r="AC8" s="155">
        <v>92</v>
      </c>
      <c r="AD8" s="161">
        <v>119</v>
      </c>
      <c r="AE8" s="154">
        <f t="shared" ref="AE8:AE14" si="7">AD8*100/AC8</f>
        <v>129.34782608695653</v>
      </c>
      <c r="AF8" s="156">
        <v>64</v>
      </c>
      <c r="AG8" s="161">
        <v>72</v>
      </c>
      <c r="AH8" s="154">
        <f t="shared" ref="AH8:AH14" si="8">AG8*100/AF8</f>
        <v>112.5</v>
      </c>
      <c r="AI8" s="34"/>
      <c r="AJ8" s="38"/>
    </row>
    <row r="9" spans="1:38" s="40" customFormat="1" ht="48.75" customHeight="1" x14ac:dyDescent="0.25">
      <c r="A9" s="132" t="s">
        <v>94</v>
      </c>
      <c r="B9" s="296">
        <v>498</v>
      </c>
      <c r="C9" s="143">
        <v>590</v>
      </c>
      <c r="D9" s="163">
        <f t="shared" si="1"/>
        <v>118.47389558232932</v>
      </c>
      <c r="E9" s="164">
        <v>371</v>
      </c>
      <c r="F9" s="122">
        <v>365</v>
      </c>
      <c r="G9" s="163">
        <f t="shared" si="2"/>
        <v>98.382749326145557</v>
      </c>
      <c r="H9" s="268">
        <f>E9-'статус на початок року'!R9</f>
        <v>119</v>
      </c>
      <c r="I9" s="267">
        <f>F9-'статус на початок року'!S9</f>
        <v>188</v>
      </c>
      <c r="J9" s="163">
        <f t="shared" si="3"/>
        <v>157.98319327731093</v>
      </c>
      <c r="K9" s="165">
        <v>92</v>
      </c>
      <c r="L9" s="157">
        <v>127</v>
      </c>
      <c r="M9" s="166">
        <f t="shared" si="4"/>
        <v>138.04347826086956</v>
      </c>
      <c r="N9" s="167">
        <v>7</v>
      </c>
      <c r="O9" s="122">
        <v>23</v>
      </c>
      <c r="P9" s="218" t="s">
        <v>153</v>
      </c>
      <c r="Q9" s="167">
        <v>0</v>
      </c>
      <c r="R9" s="299">
        <v>55</v>
      </c>
      <c r="S9" s="163" t="str">
        <f t="shared" si="0"/>
        <v>-</v>
      </c>
      <c r="T9" s="164">
        <v>0</v>
      </c>
      <c r="U9" s="126">
        <v>0</v>
      </c>
      <c r="V9" s="166" t="str">
        <f t="shared" ref="V9:V14" si="9">IF(ISERROR(U9*100/T9),"-",(U9*100/T9))</f>
        <v>-</v>
      </c>
      <c r="W9" s="167">
        <v>242</v>
      </c>
      <c r="X9" s="127">
        <v>265</v>
      </c>
      <c r="Y9" s="163">
        <f t="shared" si="5"/>
        <v>109.50413223140495</v>
      </c>
      <c r="Z9" s="207">
        <v>221</v>
      </c>
      <c r="AA9" s="161">
        <v>371</v>
      </c>
      <c r="AB9" s="163">
        <f t="shared" si="6"/>
        <v>167.8733031674208</v>
      </c>
      <c r="AC9" s="164">
        <v>179</v>
      </c>
      <c r="AD9" s="128">
        <v>234</v>
      </c>
      <c r="AE9" s="163">
        <f t="shared" si="7"/>
        <v>130.72625698324023</v>
      </c>
      <c r="AF9" s="165">
        <v>125</v>
      </c>
      <c r="AG9" s="128">
        <v>137</v>
      </c>
      <c r="AH9" s="163">
        <f t="shared" si="8"/>
        <v>109.6</v>
      </c>
      <c r="AI9" s="34"/>
      <c r="AJ9" s="38"/>
    </row>
    <row r="10" spans="1:38" s="39" customFormat="1" ht="48.75" customHeight="1" x14ac:dyDescent="0.25">
      <c r="A10" s="132" t="s">
        <v>95</v>
      </c>
      <c r="B10" s="296">
        <v>956</v>
      </c>
      <c r="C10" s="143">
        <v>714</v>
      </c>
      <c r="D10" s="163">
        <f t="shared" si="1"/>
        <v>74.686192468619254</v>
      </c>
      <c r="E10" s="164">
        <v>735</v>
      </c>
      <c r="F10" s="123">
        <v>582</v>
      </c>
      <c r="G10" s="163">
        <f t="shared" si="2"/>
        <v>79.183673469387756</v>
      </c>
      <c r="H10" s="268">
        <f>E10-'статус на початок року'!R10</f>
        <v>232</v>
      </c>
      <c r="I10" s="267">
        <f>F10-'статус на початок року'!S10</f>
        <v>310</v>
      </c>
      <c r="J10" s="163">
        <f t="shared" si="3"/>
        <v>133.62068965517241</v>
      </c>
      <c r="K10" s="165">
        <v>110</v>
      </c>
      <c r="L10" s="157">
        <v>139</v>
      </c>
      <c r="M10" s="166">
        <f t="shared" si="4"/>
        <v>126.36363636363636</v>
      </c>
      <c r="N10" s="167">
        <v>37</v>
      </c>
      <c r="O10" s="123">
        <v>113</v>
      </c>
      <c r="P10" s="218" t="s">
        <v>172</v>
      </c>
      <c r="Q10" s="167">
        <v>0</v>
      </c>
      <c r="R10" s="299">
        <v>16</v>
      </c>
      <c r="S10" s="163" t="str">
        <f t="shared" si="0"/>
        <v>-</v>
      </c>
      <c r="T10" s="164">
        <v>0</v>
      </c>
      <c r="U10" s="125">
        <v>1</v>
      </c>
      <c r="V10" s="166" t="str">
        <f t="shared" si="9"/>
        <v>-</v>
      </c>
      <c r="W10" s="167">
        <v>435</v>
      </c>
      <c r="X10" s="127">
        <v>413</v>
      </c>
      <c r="Y10" s="163">
        <f t="shared" si="5"/>
        <v>94.94252873563218</v>
      </c>
      <c r="Z10" s="207">
        <v>445</v>
      </c>
      <c r="AA10" s="161">
        <v>379</v>
      </c>
      <c r="AB10" s="163">
        <f t="shared" si="6"/>
        <v>85.168539325842701</v>
      </c>
      <c r="AC10" s="164">
        <v>365</v>
      </c>
      <c r="AD10" s="128">
        <v>325</v>
      </c>
      <c r="AE10" s="163">
        <f t="shared" si="7"/>
        <v>89.041095890410958</v>
      </c>
      <c r="AF10" s="165">
        <v>271</v>
      </c>
      <c r="AG10" s="128">
        <v>259</v>
      </c>
      <c r="AH10" s="163">
        <f t="shared" si="8"/>
        <v>95.571955719557195</v>
      </c>
      <c r="AI10" s="34"/>
      <c r="AJ10" s="38"/>
    </row>
    <row r="11" spans="1:38" s="39" customFormat="1" ht="48.75" customHeight="1" x14ac:dyDescent="0.25">
      <c r="A11" s="132" t="s">
        <v>96</v>
      </c>
      <c r="B11" s="296">
        <v>801</v>
      </c>
      <c r="C11" s="143">
        <v>629</v>
      </c>
      <c r="D11" s="163">
        <f t="shared" si="1"/>
        <v>78.526841448189757</v>
      </c>
      <c r="E11" s="164">
        <v>640</v>
      </c>
      <c r="F11" s="123">
        <v>446</v>
      </c>
      <c r="G11" s="163">
        <f t="shared" si="2"/>
        <v>69.6875</v>
      </c>
      <c r="H11" s="268">
        <f>E11-'статус на початок року'!R11</f>
        <v>207</v>
      </c>
      <c r="I11" s="267">
        <f>F11-'статус на початок року'!S11</f>
        <v>214</v>
      </c>
      <c r="J11" s="163">
        <f t="shared" si="3"/>
        <v>103.38164251207729</v>
      </c>
      <c r="K11" s="165">
        <v>107</v>
      </c>
      <c r="L11" s="157">
        <v>139</v>
      </c>
      <c r="M11" s="166">
        <f t="shared" si="4"/>
        <v>129.90654205607476</v>
      </c>
      <c r="N11" s="167">
        <v>17</v>
      </c>
      <c r="O11" s="123">
        <v>83</v>
      </c>
      <c r="P11" s="218" t="s">
        <v>173</v>
      </c>
      <c r="Q11" s="167">
        <v>0</v>
      </c>
      <c r="R11" s="299">
        <v>31</v>
      </c>
      <c r="S11" s="163" t="str">
        <f t="shared" si="0"/>
        <v>-</v>
      </c>
      <c r="T11" s="164">
        <v>0</v>
      </c>
      <c r="U11" s="125">
        <v>0</v>
      </c>
      <c r="V11" s="166" t="str">
        <f t="shared" si="9"/>
        <v>-</v>
      </c>
      <c r="W11" s="167">
        <v>435</v>
      </c>
      <c r="X11" s="127">
        <v>339</v>
      </c>
      <c r="Y11" s="163">
        <f t="shared" si="5"/>
        <v>77.931034482758619</v>
      </c>
      <c r="Z11" s="207">
        <v>392</v>
      </c>
      <c r="AA11" s="161">
        <v>326</v>
      </c>
      <c r="AB11" s="163">
        <f t="shared" si="6"/>
        <v>83.163265306122454</v>
      </c>
      <c r="AC11" s="164">
        <v>336</v>
      </c>
      <c r="AD11" s="128">
        <v>238</v>
      </c>
      <c r="AE11" s="163">
        <f t="shared" si="7"/>
        <v>70.833333333333329</v>
      </c>
      <c r="AF11" s="165">
        <v>199</v>
      </c>
      <c r="AG11" s="128">
        <v>130</v>
      </c>
      <c r="AH11" s="163">
        <f t="shared" si="8"/>
        <v>65.326633165829151</v>
      </c>
      <c r="AI11" s="34"/>
      <c r="AJ11" s="38"/>
    </row>
    <row r="12" spans="1:38" s="39" customFormat="1" ht="48.75" customHeight="1" x14ac:dyDescent="0.25">
      <c r="A12" s="132" t="s">
        <v>97</v>
      </c>
      <c r="B12" s="296">
        <v>817</v>
      </c>
      <c r="C12" s="143">
        <v>728</v>
      </c>
      <c r="D12" s="163">
        <f t="shared" si="1"/>
        <v>89.106487148102815</v>
      </c>
      <c r="E12" s="164">
        <v>631</v>
      </c>
      <c r="F12" s="123">
        <v>499</v>
      </c>
      <c r="G12" s="163">
        <f t="shared" si="2"/>
        <v>79.080824088748017</v>
      </c>
      <c r="H12" s="268">
        <f>E12-'статус на початок року'!R12</f>
        <v>200</v>
      </c>
      <c r="I12" s="267">
        <f>F12-'статус на початок року'!S12</f>
        <v>235</v>
      </c>
      <c r="J12" s="163">
        <f t="shared" si="3"/>
        <v>117.5</v>
      </c>
      <c r="K12" s="165">
        <v>106</v>
      </c>
      <c r="L12" s="157">
        <v>166</v>
      </c>
      <c r="M12" s="166">
        <f t="shared" si="4"/>
        <v>156.60377358490567</v>
      </c>
      <c r="N12" s="167">
        <v>12</v>
      </c>
      <c r="O12" s="123">
        <v>60</v>
      </c>
      <c r="P12" s="218" t="s">
        <v>146</v>
      </c>
      <c r="Q12" s="167">
        <v>0</v>
      </c>
      <c r="R12" s="299">
        <v>28</v>
      </c>
      <c r="S12" s="163" t="str">
        <f t="shared" si="0"/>
        <v>-</v>
      </c>
      <c r="T12" s="164">
        <v>0</v>
      </c>
      <c r="U12" s="125">
        <v>5</v>
      </c>
      <c r="V12" s="166" t="str">
        <f t="shared" si="9"/>
        <v>-</v>
      </c>
      <c r="W12" s="167">
        <v>271</v>
      </c>
      <c r="X12" s="127">
        <v>326</v>
      </c>
      <c r="Y12" s="163">
        <f t="shared" si="5"/>
        <v>120.29520295202953</v>
      </c>
      <c r="Z12" s="207">
        <v>389</v>
      </c>
      <c r="AA12" s="161">
        <v>419</v>
      </c>
      <c r="AB12" s="163">
        <f t="shared" si="6"/>
        <v>107.7120822622108</v>
      </c>
      <c r="AC12" s="164">
        <v>330</v>
      </c>
      <c r="AD12" s="128">
        <v>279</v>
      </c>
      <c r="AE12" s="163">
        <f t="shared" si="7"/>
        <v>84.545454545454547</v>
      </c>
      <c r="AF12" s="165">
        <v>195</v>
      </c>
      <c r="AG12" s="128">
        <v>168</v>
      </c>
      <c r="AH12" s="163">
        <f t="shared" si="8"/>
        <v>86.15384615384616</v>
      </c>
      <c r="AI12" s="34"/>
      <c r="AJ12" s="38"/>
    </row>
    <row r="13" spans="1:38" s="39" customFormat="1" ht="48.75" customHeight="1" x14ac:dyDescent="0.25">
      <c r="A13" s="132" t="s">
        <v>98</v>
      </c>
      <c r="B13" s="296">
        <v>367</v>
      </c>
      <c r="C13" s="143">
        <v>295</v>
      </c>
      <c r="D13" s="163">
        <f t="shared" si="1"/>
        <v>80.381471389645782</v>
      </c>
      <c r="E13" s="164">
        <v>229</v>
      </c>
      <c r="F13" s="123">
        <v>185</v>
      </c>
      <c r="G13" s="163">
        <f t="shared" si="2"/>
        <v>80.786026200873366</v>
      </c>
      <c r="H13" s="268">
        <f>E13-'статус на початок року'!R13</f>
        <v>87</v>
      </c>
      <c r="I13" s="267">
        <f>F13-'статус на початок року'!S13</f>
        <v>116</v>
      </c>
      <c r="J13" s="163">
        <f t="shared" si="3"/>
        <v>133.33333333333334</v>
      </c>
      <c r="K13" s="165">
        <v>87</v>
      </c>
      <c r="L13" s="157">
        <v>76</v>
      </c>
      <c r="M13" s="166">
        <f t="shared" si="4"/>
        <v>87.356321839080465</v>
      </c>
      <c r="N13" s="167">
        <v>1</v>
      </c>
      <c r="O13" s="123">
        <v>25</v>
      </c>
      <c r="P13" s="218" t="s">
        <v>174</v>
      </c>
      <c r="Q13" s="167">
        <v>0</v>
      </c>
      <c r="R13" s="299">
        <v>18</v>
      </c>
      <c r="S13" s="163" t="str">
        <f t="shared" si="0"/>
        <v>-</v>
      </c>
      <c r="T13" s="164">
        <v>0</v>
      </c>
      <c r="U13" s="125">
        <v>6</v>
      </c>
      <c r="V13" s="225" t="str">
        <f t="shared" si="9"/>
        <v>-</v>
      </c>
      <c r="W13" s="167">
        <v>129</v>
      </c>
      <c r="X13" s="127">
        <v>128</v>
      </c>
      <c r="Y13" s="163">
        <f t="shared" si="5"/>
        <v>99.224806201550393</v>
      </c>
      <c r="Z13" s="207">
        <v>140</v>
      </c>
      <c r="AA13" s="161">
        <v>161</v>
      </c>
      <c r="AB13" s="163">
        <f t="shared" si="6"/>
        <v>115</v>
      </c>
      <c r="AC13" s="164">
        <v>89</v>
      </c>
      <c r="AD13" s="128">
        <v>91</v>
      </c>
      <c r="AE13" s="163">
        <f t="shared" si="7"/>
        <v>102.24719101123596</v>
      </c>
      <c r="AF13" s="165">
        <v>66</v>
      </c>
      <c r="AG13" s="128">
        <v>64</v>
      </c>
      <c r="AH13" s="163">
        <f t="shared" si="8"/>
        <v>96.969696969696969</v>
      </c>
      <c r="AI13" s="34"/>
      <c r="AJ13" s="38"/>
    </row>
    <row r="14" spans="1:38" s="39" customFormat="1" ht="48.75" customHeight="1" thickBot="1" x14ac:dyDescent="0.3">
      <c r="A14" s="133" t="s">
        <v>99</v>
      </c>
      <c r="B14" s="297">
        <v>338</v>
      </c>
      <c r="C14" s="212">
        <v>299</v>
      </c>
      <c r="D14" s="170">
        <f t="shared" si="1"/>
        <v>88.461538461538467</v>
      </c>
      <c r="E14" s="171">
        <v>279</v>
      </c>
      <c r="F14" s="134">
        <v>219</v>
      </c>
      <c r="G14" s="170">
        <f t="shared" si="2"/>
        <v>78.494623655913983</v>
      </c>
      <c r="H14" s="269">
        <f>E14-'статус на початок року'!R14</f>
        <v>102</v>
      </c>
      <c r="I14" s="270">
        <f>F14-'статус на початок року'!S14</f>
        <v>114</v>
      </c>
      <c r="J14" s="170">
        <f t="shared" si="3"/>
        <v>111.76470588235294</v>
      </c>
      <c r="K14" s="172">
        <v>78</v>
      </c>
      <c r="L14" s="194">
        <v>88</v>
      </c>
      <c r="M14" s="174">
        <f t="shared" si="4"/>
        <v>112.82051282051282</v>
      </c>
      <c r="N14" s="175">
        <v>17</v>
      </c>
      <c r="O14" s="134">
        <v>37</v>
      </c>
      <c r="P14" s="170">
        <f t="shared" ref="P7:P14" si="10">IF(ISERROR(O14*100/N14),"-",(O14*100/N14))</f>
        <v>217.64705882352942</v>
      </c>
      <c r="Q14" s="175">
        <v>0</v>
      </c>
      <c r="R14" s="300">
        <v>14</v>
      </c>
      <c r="S14" s="170" t="str">
        <f t="shared" si="0"/>
        <v>-</v>
      </c>
      <c r="T14" s="171">
        <v>0</v>
      </c>
      <c r="U14" s="135">
        <v>0</v>
      </c>
      <c r="V14" s="174" t="str">
        <f t="shared" si="9"/>
        <v>-</v>
      </c>
      <c r="W14" s="175">
        <v>190</v>
      </c>
      <c r="X14" s="173">
        <v>148</v>
      </c>
      <c r="Y14" s="170">
        <f t="shared" si="5"/>
        <v>77.89473684210526</v>
      </c>
      <c r="Z14" s="211">
        <v>165</v>
      </c>
      <c r="AA14" s="197">
        <v>158</v>
      </c>
      <c r="AB14" s="170">
        <f t="shared" si="6"/>
        <v>95.757575757575751</v>
      </c>
      <c r="AC14" s="171">
        <v>129</v>
      </c>
      <c r="AD14" s="177">
        <v>107</v>
      </c>
      <c r="AE14" s="170">
        <f t="shared" si="7"/>
        <v>82.945736434108525</v>
      </c>
      <c r="AF14" s="172">
        <v>89</v>
      </c>
      <c r="AG14" s="177">
        <v>68</v>
      </c>
      <c r="AH14" s="170">
        <f t="shared" si="8"/>
        <v>76.404494382022477</v>
      </c>
      <c r="AI14" s="34"/>
      <c r="AJ14" s="38"/>
    </row>
    <row r="15" spans="1:38" ht="1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230"/>
      <c r="R15" s="230"/>
      <c r="S15" s="230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F2:AG2"/>
    <mergeCell ref="T3:V3"/>
    <mergeCell ref="W3:Y3"/>
    <mergeCell ref="Z3:AB3"/>
    <mergeCell ref="AC3:AE3"/>
    <mergeCell ref="AF3:AH3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4:AF5"/>
    <mergeCell ref="AG4:AG5"/>
    <mergeCell ref="AH4:AH5"/>
    <mergeCell ref="AD4:AD5"/>
    <mergeCell ref="AE4:AE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67"/>
  <sheetViews>
    <sheetView view="pageBreakPreview" zoomScale="71" zoomScaleNormal="75" zoomScaleSheetLayoutView="7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N12" sqref="N12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7.42578125" style="41" customWidth="1"/>
    <col min="5" max="6" width="10" style="41" customWidth="1"/>
    <col min="7" max="7" width="7.42578125" style="41" customWidth="1"/>
    <col min="8" max="9" width="9.85546875" style="41" customWidth="1"/>
    <col min="10" max="10" width="7.4257812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57031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.42578125" style="41" customWidth="1"/>
    <col min="28" max="28" width="7.85546875" style="41" customWidth="1"/>
    <col min="29" max="30" width="12.42578125" style="41" customWidth="1"/>
    <col min="31" max="31" width="8.42578125" style="41" customWidth="1"/>
    <col min="32" max="33" width="12.5703125" style="41" customWidth="1"/>
    <col min="34" max="34" width="9.5703125" style="41" customWidth="1"/>
    <col min="35" max="16384" width="9.42578125" style="41"/>
  </cols>
  <sheetData>
    <row r="1" spans="1:38" s="26" customFormat="1" ht="60" customHeight="1" x14ac:dyDescent="0.25">
      <c r="B1" s="342" t="s">
        <v>124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31"/>
      <c r="U1" s="231"/>
      <c r="V1" s="231"/>
      <c r="W1" s="25"/>
      <c r="X1" s="25"/>
      <c r="Y1" s="25"/>
      <c r="Z1" s="25"/>
      <c r="AA1" s="321" t="s">
        <v>14</v>
      </c>
      <c r="AB1" s="321"/>
      <c r="AC1" s="321"/>
      <c r="AD1" s="321"/>
      <c r="AE1" s="321"/>
      <c r="AF1" s="321"/>
      <c r="AG1" s="321"/>
      <c r="AH1" s="321"/>
    </row>
    <row r="2" spans="1:38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116"/>
      <c r="V2" s="116"/>
      <c r="W2" s="28"/>
      <c r="X2" s="28"/>
      <c r="Y2" s="28"/>
      <c r="Z2" s="28"/>
      <c r="AA2" s="28"/>
      <c r="AB2" s="28"/>
      <c r="AD2" s="341"/>
      <c r="AE2" s="341"/>
      <c r="AF2" s="339" t="s">
        <v>7</v>
      </c>
      <c r="AG2" s="339"/>
      <c r="AH2" s="339"/>
      <c r="AI2" s="51"/>
    </row>
    <row r="3" spans="1:38" s="30" customFormat="1" ht="81.75" customHeight="1" x14ac:dyDescent="0.25">
      <c r="A3" s="334"/>
      <c r="B3" s="322" t="s">
        <v>20</v>
      </c>
      <c r="C3" s="323"/>
      <c r="D3" s="324"/>
      <c r="E3" s="325" t="s">
        <v>81</v>
      </c>
      <c r="F3" s="326"/>
      <c r="G3" s="327"/>
      <c r="H3" s="325" t="s">
        <v>103</v>
      </c>
      <c r="I3" s="326"/>
      <c r="J3" s="327"/>
      <c r="K3" s="336" t="s">
        <v>104</v>
      </c>
      <c r="L3" s="326"/>
      <c r="M3" s="337"/>
      <c r="N3" s="325" t="s">
        <v>9</v>
      </c>
      <c r="O3" s="326"/>
      <c r="P3" s="327"/>
      <c r="Q3" s="325" t="s">
        <v>105</v>
      </c>
      <c r="R3" s="326"/>
      <c r="S3" s="327"/>
      <c r="T3" s="336" t="s">
        <v>10</v>
      </c>
      <c r="U3" s="326"/>
      <c r="V3" s="327"/>
      <c r="W3" s="322" t="s">
        <v>106</v>
      </c>
      <c r="X3" s="323"/>
      <c r="Y3" s="324"/>
      <c r="Z3" s="325" t="s">
        <v>15</v>
      </c>
      <c r="AA3" s="326"/>
      <c r="AB3" s="327"/>
      <c r="AC3" s="325" t="s">
        <v>11</v>
      </c>
      <c r="AD3" s="326"/>
      <c r="AE3" s="327"/>
      <c r="AF3" s="336" t="s">
        <v>12</v>
      </c>
      <c r="AG3" s="326"/>
      <c r="AH3" s="327"/>
    </row>
    <row r="4" spans="1:38" s="31" customFormat="1" ht="19.5" customHeight="1" x14ac:dyDescent="0.25">
      <c r="A4" s="335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15.75" customHeight="1" x14ac:dyDescent="0.25">
      <c r="A5" s="335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1.25" customHeight="1" thickBot="1" x14ac:dyDescent="0.25">
      <c r="A6" s="136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37">
        <v>7</v>
      </c>
      <c r="I6" s="249">
        <v>8</v>
      </c>
      <c r="J6" s="250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58.5" customHeight="1" thickBot="1" x14ac:dyDescent="0.3">
      <c r="A7" s="146" t="s">
        <v>32</v>
      </c>
      <c r="B7" s="147">
        <f>SUM(B8:B14)</f>
        <v>2299</v>
      </c>
      <c r="C7" s="148">
        <f>SUM(C8:C14)</f>
        <v>1866</v>
      </c>
      <c r="D7" s="149">
        <f>C7*100/B7</f>
        <v>81.165724227925182</v>
      </c>
      <c r="E7" s="150">
        <f>SUM(E8:E14)</f>
        <v>2125</v>
      </c>
      <c r="F7" s="148">
        <f>SUM(F8:F14)</f>
        <v>1712</v>
      </c>
      <c r="G7" s="149">
        <f>F7*100/E7</f>
        <v>80.564705882352939</v>
      </c>
      <c r="H7" s="255">
        <f>SUM(H8:H14)</f>
        <v>746</v>
      </c>
      <c r="I7" s="256">
        <f>SUM(I8:I14)</f>
        <v>839</v>
      </c>
      <c r="J7" s="251">
        <f>I7*100/H7</f>
        <v>112.46648793565684</v>
      </c>
      <c r="K7" s="151">
        <f>SUM(K8:K14)</f>
        <v>176</v>
      </c>
      <c r="L7" s="148">
        <f>SUM(L8:L14)</f>
        <v>258</v>
      </c>
      <c r="M7" s="152">
        <f>L7*100/K7</f>
        <v>146.59090909090909</v>
      </c>
      <c r="N7" s="150">
        <f>SUM(N8:N14)</f>
        <v>47</v>
      </c>
      <c r="O7" s="148">
        <f>SUM(O8:O14)</f>
        <v>184</v>
      </c>
      <c r="P7" s="198" t="s">
        <v>134</v>
      </c>
      <c r="Q7" s="150">
        <f>SUM(Q8:Q14)</f>
        <v>0</v>
      </c>
      <c r="R7" s="148">
        <f>SUM(R8:R14)</f>
        <v>48</v>
      </c>
      <c r="S7" s="198" t="str">
        <f t="shared" ref="S7:S14" si="0">IF(ISERROR(R7*100/Q7),"-",(R7*100/Q7))</f>
        <v>-</v>
      </c>
      <c r="T7" s="151">
        <f>SUM(T8:T14)</f>
        <v>0</v>
      </c>
      <c r="U7" s="148">
        <f>SUM(U8:U14)</f>
        <v>16</v>
      </c>
      <c r="V7" s="149" t="s">
        <v>100</v>
      </c>
      <c r="W7" s="150">
        <f>SUM(W8:W14)</f>
        <v>1325</v>
      </c>
      <c r="X7" s="148">
        <f>SUM(X8:X14)</f>
        <v>1202</v>
      </c>
      <c r="Y7" s="149">
        <f>X7*100/W7</f>
        <v>90.716981132075475</v>
      </c>
      <c r="Z7" s="147">
        <f>SUM(Z8:Z14)</f>
        <v>1150</v>
      </c>
      <c r="AA7" s="200">
        <f>SUM(AA8:AA14)</f>
        <v>1113</v>
      </c>
      <c r="AB7" s="149">
        <f>AA7*100/Z7</f>
        <v>96.782608695652172</v>
      </c>
      <c r="AC7" s="150">
        <f>SUM(AC8:AC14)</f>
        <v>1081</v>
      </c>
      <c r="AD7" s="148">
        <f>SUM(AD8:AD14)</f>
        <v>1002</v>
      </c>
      <c r="AE7" s="149">
        <f>AD7*100/AC7</f>
        <v>92.691951896392226</v>
      </c>
      <c r="AF7" s="151">
        <f>SUM(AF8:AF14)</f>
        <v>804</v>
      </c>
      <c r="AG7" s="148">
        <f>SUM(AG8:AG14)</f>
        <v>711</v>
      </c>
      <c r="AH7" s="149">
        <f>AG7*100/AF7</f>
        <v>88.432835820895519</v>
      </c>
      <c r="AI7" s="34"/>
      <c r="AL7" s="39"/>
    </row>
    <row r="8" spans="1:38" s="39" customFormat="1" ht="45.75" customHeight="1" x14ac:dyDescent="0.25">
      <c r="A8" s="131" t="s">
        <v>93</v>
      </c>
      <c r="B8" s="153">
        <v>209</v>
      </c>
      <c r="C8" s="143">
        <v>250</v>
      </c>
      <c r="D8" s="154">
        <f t="shared" ref="D8:D14" si="1">C8*100/B8</f>
        <v>119.61722488038278</v>
      </c>
      <c r="E8" s="155">
        <v>198</v>
      </c>
      <c r="F8" s="143">
        <v>230</v>
      </c>
      <c r="G8" s="154">
        <f t="shared" ref="G8:G14" si="2">F8*100/E8</f>
        <v>116.16161616161617</v>
      </c>
      <c r="H8" s="257">
        <f>E8-'статус на початок року'!B8</f>
        <v>80</v>
      </c>
      <c r="I8" s="258">
        <f>F8-'статус на початок року'!C8</f>
        <v>116</v>
      </c>
      <c r="J8" s="252">
        <f t="shared" ref="J8:J14" si="3">IF(ISERROR(I8*100/H8),"-",(I8*100/H8))</f>
        <v>145</v>
      </c>
      <c r="K8" s="156">
        <v>20</v>
      </c>
      <c r="L8" s="157">
        <v>47</v>
      </c>
      <c r="M8" s="429">
        <f t="shared" ref="M8:M14" si="4">IF(ISERROR(L8*100/K8),"-",(L8*100/K8))</f>
        <v>235</v>
      </c>
      <c r="N8" s="159">
        <v>3</v>
      </c>
      <c r="O8" s="157">
        <v>38</v>
      </c>
      <c r="P8" s="301" t="s">
        <v>135</v>
      </c>
      <c r="Q8" s="159">
        <v>0</v>
      </c>
      <c r="R8" s="157">
        <v>3</v>
      </c>
      <c r="S8" s="218" t="str">
        <f t="shared" si="0"/>
        <v>-</v>
      </c>
      <c r="T8" s="160">
        <v>0</v>
      </c>
      <c r="U8" s="144">
        <v>3</v>
      </c>
      <c r="V8" s="154" t="str">
        <f t="shared" ref="V8:V14" si="5">IF(ISERROR(U8*100/T8),"-",(U8*100/T8))</f>
        <v>-</v>
      </c>
      <c r="W8" s="159">
        <v>115</v>
      </c>
      <c r="X8" s="144">
        <v>171</v>
      </c>
      <c r="Y8" s="154">
        <f t="shared" ref="Y8:Y14" si="6">X8*100/W8</f>
        <v>148.69565217391303</v>
      </c>
      <c r="Z8" s="207">
        <v>95</v>
      </c>
      <c r="AA8" s="201">
        <v>135</v>
      </c>
      <c r="AB8" s="154">
        <f t="shared" ref="AB8:AB14" si="7">AA8*100/Z8</f>
        <v>142.10526315789474</v>
      </c>
      <c r="AC8" s="155">
        <v>92</v>
      </c>
      <c r="AD8" s="145">
        <v>126</v>
      </c>
      <c r="AE8" s="154">
        <f t="shared" ref="AE8:AE14" si="8">AD8*100/AC8</f>
        <v>136.95652173913044</v>
      </c>
      <c r="AF8" s="156">
        <v>59</v>
      </c>
      <c r="AG8" s="183">
        <v>90</v>
      </c>
      <c r="AH8" s="154">
        <f t="shared" ref="AH8:AH14" si="9">AG8*100/AF8</f>
        <v>152.54237288135593</v>
      </c>
      <c r="AI8" s="34"/>
      <c r="AJ8" s="38"/>
    </row>
    <row r="9" spans="1:38" s="40" customFormat="1" ht="45.75" customHeight="1" x14ac:dyDescent="0.25">
      <c r="A9" s="132" t="s">
        <v>94</v>
      </c>
      <c r="B9" s="162">
        <v>207</v>
      </c>
      <c r="C9" s="143">
        <v>235</v>
      </c>
      <c r="D9" s="163">
        <f t="shared" si="1"/>
        <v>113.52657004830918</v>
      </c>
      <c r="E9" s="164">
        <v>202</v>
      </c>
      <c r="F9" s="122">
        <v>222</v>
      </c>
      <c r="G9" s="163">
        <f t="shared" si="2"/>
        <v>109.9009900990099</v>
      </c>
      <c r="H9" s="259">
        <f>E9-'статус на початок року'!B9</f>
        <v>74</v>
      </c>
      <c r="I9" s="258">
        <f>F9-'статус на початок року'!C9</f>
        <v>106</v>
      </c>
      <c r="J9" s="253">
        <f t="shared" si="3"/>
        <v>143.24324324324326</v>
      </c>
      <c r="K9" s="165">
        <v>24</v>
      </c>
      <c r="L9" s="157">
        <v>25</v>
      </c>
      <c r="M9" s="166">
        <f t="shared" si="4"/>
        <v>104.16666666666667</v>
      </c>
      <c r="N9" s="167">
        <v>4</v>
      </c>
      <c r="O9" s="127">
        <v>7</v>
      </c>
      <c r="P9" s="163">
        <f t="shared" ref="P8:P14" si="10">IF(ISERROR(O9*100/N9),"-",(O9*100/N9))</f>
        <v>175</v>
      </c>
      <c r="Q9" s="167">
        <v>0</v>
      </c>
      <c r="R9" s="127">
        <v>6</v>
      </c>
      <c r="S9" s="163" t="str">
        <f t="shared" si="0"/>
        <v>-</v>
      </c>
      <c r="T9" s="168">
        <v>0</v>
      </c>
      <c r="U9" s="126">
        <v>0</v>
      </c>
      <c r="V9" s="163" t="str">
        <f t="shared" si="5"/>
        <v>-</v>
      </c>
      <c r="W9" s="167">
        <v>140</v>
      </c>
      <c r="X9" s="126">
        <v>160</v>
      </c>
      <c r="Y9" s="163">
        <f t="shared" si="6"/>
        <v>114.28571428571429</v>
      </c>
      <c r="Z9" s="207">
        <v>102</v>
      </c>
      <c r="AA9" s="201">
        <v>157</v>
      </c>
      <c r="AB9" s="163">
        <f t="shared" si="7"/>
        <v>153.92156862745097</v>
      </c>
      <c r="AC9" s="164">
        <v>101</v>
      </c>
      <c r="AD9" s="126">
        <v>145</v>
      </c>
      <c r="AE9" s="163">
        <f t="shared" si="8"/>
        <v>143.56435643564356</v>
      </c>
      <c r="AF9" s="165">
        <v>75</v>
      </c>
      <c r="AG9" s="124">
        <v>92</v>
      </c>
      <c r="AH9" s="163">
        <f t="shared" si="9"/>
        <v>122.66666666666667</v>
      </c>
      <c r="AI9" s="34"/>
      <c r="AJ9" s="38"/>
    </row>
    <row r="10" spans="1:38" s="39" customFormat="1" ht="45.75" customHeight="1" x14ac:dyDescent="0.25">
      <c r="A10" s="132" t="s">
        <v>95</v>
      </c>
      <c r="B10" s="162">
        <v>864</v>
      </c>
      <c r="C10" s="143">
        <v>542</v>
      </c>
      <c r="D10" s="163">
        <f t="shared" si="1"/>
        <v>62.731481481481481</v>
      </c>
      <c r="E10" s="164">
        <v>753</v>
      </c>
      <c r="F10" s="123">
        <v>489</v>
      </c>
      <c r="G10" s="163">
        <f t="shared" si="2"/>
        <v>64.940239043824704</v>
      </c>
      <c r="H10" s="259">
        <f>E10-'статус на початок року'!B10</f>
        <v>275</v>
      </c>
      <c r="I10" s="258">
        <f>F10-'статус на початок року'!C10</f>
        <v>234</v>
      </c>
      <c r="J10" s="253">
        <f t="shared" si="3"/>
        <v>85.090909090909093</v>
      </c>
      <c r="K10" s="165">
        <v>58</v>
      </c>
      <c r="L10" s="157">
        <v>65</v>
      </c>
      <c r="M10" s="166">
        <f t="shared" si="4"/>
        <v>112.06896551724138</v>
      </c>
      <c r="N10" s="167">
        <v>29</v>
      </c>
      <c r="O10" s="127">
        <v>55</v>
      </c>
      <c r="P10" s="163">
        <f t="shared" si="10"/>
        <v>189.65517241379311</v>
      </c>
      <c r="Q10" s="167">
        <v>0</v>
      </c>
      <c r="R10" s="127">
        <v>19</v>
      </c>
      <c r="S10" s="163" t="str">
        <f t="shared" si="0"/>
        <v>-</v>
      </c>
      <c r="T10" s="168">
        <v>0</v>
      </c>
      <c r="U10" s="125">
        <v>0</v>
      </c>
      <c r="V10" s="218" t="str">
        <f t="shared" si="5"/>
        <v>-</v>
      </c>
      <c r="W10" s="167">
        <v>515</v>
      </c>
      <c r="X10" s="125">
        <v>339</v>
      </c>
      <c r="Y10" s="163">
        <f t="shared" si="6"/>
        <v>65.825242718446603</v>
      </c>
      <c r="Z10" s="207">
        <v>425</v>
      </c>
      <c r="AA10" s="201">
        <v>314</v>
      </c>
      <c r="AB10" s="163">
        <f t="shared" si="7"/>
        <v>73.882352941176464</v>
      </c>
      <c r="AC10" s="164">
        <v>381</v>
      </c>
      <c r="AD10" s="126">
        <v>274</v>
      </c>
      <c r="AE10" s="163">
        <f t="shared" si="8"/>
        <v>71.916010498687669</v>
      </c>
      <c r="AF10" s="165">
        <v>295</v>
      </c>
      <c r="AG10" s="124">
        <v>220</v>
      </c>
      <c r="AH10" s="163">
        <f t="shared" si="9"/>
        <v>74.576271186440678</v>
      </c>
      <c r="AI10" s="34"/>
      <c r="AJ10" s="38"/>
    </row>
    <row r="11" spans="1:38" s="39" customFormat="1" ht="45.75" customHeight="1" x14ac:dyDescent="0.25">
      <c r="A11" s="132" t="s">
        <v>96</v>
      </c>
      <c r="B11" s="162">
        <v>332</v>
      </c>
      <c r="C11" s="143">
        <v>231</v>
      </c>
      <c r="D11" s="163">
        <f t="shared" si="1"/>
        <v>69.578313253012041</v>
      </c>
      <c r="E11" s="164">
        <v>322</v>
      </c>
      <c r="F11" s="123">
        <v>216</v>
      </c>
      <c r="G11" s="163">
        <f t="shared" si="2"/>
        <v>67.0807453416149</v>
      </c>
      <c r="H11" s="259">
        <f>E11-'статус на початок року'!B11</f>
        <v>111</v>
      </c>
      <c r="I11" s="258">
        <f>F11-'статус на початок року'!C11</f>
        <v>103</v>
      </c>
      <c r="J11" s="253">
        <f t="shared" si="3"/>
        <v>92.792792792792795</v>
      </c>
      <c r="K11" s="165">
        <v>15</v>
      </c>
      <c r="L11" s="157">
        <v>28</v>
      </c>
      <c r="M11" s="166">
        <f t="shared" si="4"/>
        <v>186.66666666666666</v>
      </c>
      <c r="N11" s="167">
        <v>2</v>
      </c>
      <c r="O11" s="127">
        <v>21</v>
      </c>
      <c r="P11" s="218" t="s">
        <v>136</v>
      </c>
      <c r="Q11" s="167">
        <v>0</v>
      </c>
      <c r="R11" s="127">
        <v>6</v>
      </c>
      <c r="S11" s="163" t="str">
        <f t="shared" si="0"/>
        <v>-</v>
      </c>
      <c r="T11" s="168">
        <v>0</v>
      </c>
      <c r="U11" s="125">
        <v>0</v>
      </c>
      <c r="V11" s="163" t="str">
        <f t="shared" si="5"/>
        <v>-</v>
      </c>
      <c r="W11" s="167">
        <v>224</v>
      </c>
      <c r="X11" s="125">
        <v>160</v>
      </c>
      <c r="Y11" s="163">
        <f t="shared" si="6"/>
        <v>71.428571428571431</v>
      </c>
      <c r="Z11" s="207">
        <v>177</v>
      </c>
      <c r="AA11" s="201">
        <v>138</v>
      </c>
      <c r="AB11" s="163">
        <f t="shared" si="7"/>
        <v>77.966101694915253</v>
      </c>
      <c r="AC11" s="164">
        <v>172</v>
      </c>
      <c r="AD11" s="126">
        <v>128</v>
      </c>
      <c r="AE11" s="163">
        <f t="shared" si="8"/>
        <v>74.418604651162795</v>
      </c>
      <c r="AF11" s="165">
        <v>137</v>
      </c>
      <c r="AG11" s="124">
        <v>87</v>
      </c>
      <c r="AH11" s="163">
        <f t="shared" si="9"/>
        <v>63.503649635036496</v>
      </c>
      <c r="AI11" s="34"/>
      <c r="AJ11" s="38"/>
    </row>
    <row r="12" spans="1:38" s="39" customFormat="1" ht="45.75" customHeight="1" x14ac:dyDescent="0.25">
      <c r="A12" s="132" t="s">
        <v>97</v>
      </c>
      <c r="B12" s="162">
        <v>357</v>
      </c>
      <c r="C12" s="143">
        <v>310</v>
      </c>
      <c r="D12" s="163">
        <f t="shared" si="1"/>
        <v>86.834733893557427</v>
      </c>
      <c r="E12" s="164">
        <v>339</v>
      </c>
      <c r="F12" s="123">
        <v>284</v>
      </c>
      <c r="G12" s="163">
        <f t="shared" si="2"/>
        <v>83.775811209439524</v>
      </c>
      <c r="H12" s="259">
        <f>E12-'статус на початок року'!B12</f>
        <v>83</v>
      </c>
      <c r="I12" s="258">
        <f>F12-'статус на початок року'!C12</f>
        <v>128</v>
      </c>
      <c r="J12" s="253">
        <f t="shared" si="3"/>
        <v>154.21686746987953</v>
      </c>
      <c r="K12" s="165">
        <v>22</v>
      </c>
      <c r="L12" s="157">
        <v>39</v>
      </c>
      <c r="M12" s="166">
        <f t="shared" si="4"/>
        <v>177.27272727272728</v>
      </c>
      <c r="N12" s="167">
        <v>4</v>
      </c>
      <c r="O12" s="127">
        <v>25</v>
      </c>
      <c r="P12" s="218" t="s">
        <v>137</v>
      </c>
      <c r="Q12" s="167">
        <v>0</v>
      </c>
      <c r="R12" s="127">
        <v>10</v>
      </c>
      <c r="S12" s="163" t="str">
        <f t="shared" si="0"/>
        <v>-</v>
      </c>
      <c r="T12" s="168">
        <v>0</v>
      </c>
      <c r="U12" s="125">
        <v>3</v>
      </c>
      <c r="V12" s="163" t="str">
        <f t="shared" si="5"/>
        <v>-</v>
      </c>
      <c r="W12" s="167">
        <v>128</v>
      </c>
      <c r="X12" s="125">
        <v>176</v>
      </c>
      <c r="Y12" s="163">
        <f t="shared" si="6"/>
        <v>137.5</v>
      </c>
      <c r="Z12" s="207">
        <v>192</v>
      </c>
      <c r="AA12" s="201">
        <v>190</v>
      </c>
      <c r="AB12" s="163">
        <f t="shared" si="7"/>
        <v>98.958333333333329</v>
      </c>
      <c r="AC12" s="164">
        <v>184</v>
      </c>
      <c r="AD12" s="126">
        <v>171</v>
      </c>
      <c r="AE12" s="163">
        <f t="shared" si="8"/>
        <v>92.934782608695656</v>
      </c>
      <c r="AF12" s="165">
        <v>119</v>
      </c>
      <c r="AG12" s="124">
        <v>114</v>
      </c>
      <c r="AH12" s="163">
        <f t="shared" si="9"/>
        <v>95.798319327731093</v>
      </c>
      <c r="AI12" s="34"/>
      <c r="AJ12" s="38"/>
    </row>
    <row r="13" spans="1:38" s="39" customFormat="1" ht="45.75" customHeight="1" x14ac:dyDescent="0.25">
      <c r="A13" s="132" t="s">
        <v>98</v>
      </c>
      <c r="B13" s="162">
        <v>167</v>
      </c>
      <c r="C13" s="143">
        <v>173</v>
      </c>
      <c r="D13" s="163">
        <f t="shared" si="1"/>
        <v>103.59281437125749</v>
      </c>
      <c r="E13" s="164">
        <v>153</v>
      </c>
      <c r="F13" s="123">
        <v>154</v>
      </c>
      <c r="G13" s="163">
        <f t="shared" si="2"/>
        <v>100.65359477124183</v>
      </c>
      <c r="H13" s="259">
        <f>E13-'статус на початок року'!B13</f>
        <v>68</v>
      </c>
      <c r="I13" s="258">
        <f>F13-'статус на початок року'!C13</f>
        <v>98</v>
      </c>
      <c r="J13" s="253">
        <f t="shared" si="3"/>
        <v>144.11764705882354</v>
      </c>
      <c r="K13" s="165">
        <v>29</v>
      </c>
      <c r="L13" s="157">
        <v>34</v>
      </c>
      <c r="M13" s="166">
        <f t="shared" si="4"/>
        <v>117.24137931034483</v>
      </c>
      <c r="N13" s="167">
        <v>0</v>
      </c>
      <c r="O13" s="127">
        <v>17</v>
      </c>
      <c r="P13" s="163" t="str">
        <f t="shared" si="10"/>
        <v>-</v>
      </c>
      <c r="Q13" s="167">
        <v>0</v>
      </c>
      <c r="R13" s="127">
        <v>1</v>
      </c>
      <c r="S13" s="163" t="str">
        <f t="shared" si="0"/>
        <v>-</v>
      </c>
      <c r="T13" s="168">
        <v>0</v>
      </c>
      <c r="U13" s="125">
        <v>10</v>
      </c>
      <c r="V13" s="218" t="str">
        <f t="shared" si="5"/>
        <v>-</v>
      </c>
      <c r="W13" s="167">
        <v>99</v>
      </c>
      <c r="X13" s="125">
        <v>113</v>
      </c>
      <c r="Y13" s="163">
        <f t="shared" si="6"/>
        <v>114.14141414141415</v>
      </c>
      <c r="Z13" s="207">
        <v>69</v>
      </c>
      <c r="AA13" s="201">
        <v>105</v>
      </c>
      <c r="AB13" s="163">
        <f t="shared" si="7"/>
        <v>152.17391304347825</v>
      </c>
      <c r="AC13" s="164">
        <v>62</v>
      </c>
      <c r="AD13" s="126">
        <v>90</v>
      </c>
      <c r="AE13" s="163">
        <f t="shared" si="8"/>
        <v>145.16129032258064</v>
      </c>
      <c r="AF13" s="165">
        <v>50</v>
      </c>
      <c r="AG13" s="124">
        <v>65</v>
      </c>
      <c r="AH13" s="163">
        <f t="shared" si="9"/>
        <v>130</v>
      </c>
      <c r="AI13" s="34"/>
      <c r="AJ13" s="38"/>
    </row>
    <row r="14" spans="1:38" s="39" customFormat="1" ht="45.75" customHeight="1" thickBot="1" x14ac:dyDescent="0.3">
      <c r="A14" s="133" t="s">
        <v>99</v>
      </c>
      <c r="B14" s="169">
        <v>163</v>
      </c>
      <c r="C14" s="212">
        <v>125</v>
      </c>
      <c r="D14" s="170">
        <f t="shared" si="1"/>
        <v>76.687116564417181</v>
      </c>
      <c r="E14" s="171">
        <v>158</v>
      </c>
      <c r="F14" s="134">
        <v>117</v>
      </c>
      <c r="G14" s="170">
        <f t="shared" si="2"/>
        <v>74.050632911392398</v>
      </c>
      <c r="H14" s="260">
        <f>E14-'статус на початок року'!B14</f>
        <v>55</v>
      </c>
      <c r="I14" s="261">
        <f>F14-'статус на початок року'!C14</f>
        <v>54</v>
      </c>
      <c r="J14" s="254">
        <f t="shared" si="3"/>
        <v>98.181818181818187</v>
      </c>
      <c r="K14" s="172">
        <v>8</v>
      </c>
      <c r="L14" s="194">
        <v>20</v>
      </c>
      <c r="M14" s="174">
        <f t="shared" si="4"/>
        <v>250</v>
      </c>
      <c r="N14" s="175">
        <v>5</v>
      </c>
      <c r="O14" s="173">
        <v>21</v>
      </c>
      <c r="P14" s="226" t="s">
        <v>138</v>
      </c>
      <c r="Q14" s="175">
        <v>0</v>
      </c>
      <c r="R14" s="173">
        <v>3</v>
      </c>
      <c r="S14" s="170" t="str">
        <f t="shared" si="0"/>
        <v>-</v>
      </c>
      <c r="T14" s="176">
        <v>0</v>
      </c>
      <c r="U14" s="135">
        <v>0</v>
      </c>
      <c r="V14" s="170" t="str">
        <f t="shared" si="5"/>
        <v>-</v>
      </c>
      <c r="W14" s="175">
        <v>104</v>
      </c>
      <c r="X14" s="135">
        <v>83</v>
      </c>
      <c r="Y14" s="170">
        <f t="shared" si="6"/>
        <v>79.807692307692307</v>
      </c>
      <c r="Z14" s="211">
        <v>90</v>
      </c>
      <c r="AA14" s="223">
        <v>74</v>
      </c>
      <c r="AB14" s="170">
        <f t="shared" si="7"/>
        <v>82.222222222222229</v>
      </c>
      <c r="AC14" s="171">
        <v>89</v>
      </c>
      <c r="AD14" s="185">
        <v>68</v>
      </c>
      <c r="AE14" s="170">
        <f t="shared" si="8"/>
        <v>76.404494382022477</v>
      </c>
      <c r="AF14" s="172">
        <v>69</v>
      </c>
      <c r="AG14" s="184">
        <v>43</v>
      </c>
      <c r="AH14" s="170">
        <f t="shared" si="9"/>
        <v>62.318840579710148</v>
      </c>
      <c r="AI14" s="34"/>
      <c r="AJ14" s="38"/>
    </row>
    <row r="15" spans="1:38" ht="66.7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C15:V15"/>
    <mergeCell ref="T4:T5"/>
    <mergeCell ref="L4:L5"/>
    <mergeCell ref="M4:M5"/>
    <mergeCell ref="U4:U5"/>
    <mergeCell ref="V4:V5"/>
    <mergeCell ref="G4:G5"/>
    <mergeCell ref="K4:K5"/>
    <mergeCell ref="N4:N5"/>
    <mergeCell ref="H3:J3"/>
    <mergeCell ref="H4:H5"/>
    <mergeCell ref="I4:I5"/>
    <mergeCell ref="J4:J5"/>
    <mergeCell ref="Q3:S3"/>
    <mergeCell ref="AD4:AD5"/>
    <mergeCell ref="AE4:AE5"/>
    <mergeCell ref="AF2:AH2"/>
    <mergeCell ref="AF3:AH3"/>
    <mergeCell ref="AF4:AF5"/>
    <mergeCell ref="AG4:AG5"/>
    <mergeCell ref="AH4:AH5"/>
    <mergeCell ref="AD2:AE2"/>
    <mergeCell ref="A3:A5"/>
    <mergeCell ref="E3:G3"/>
    <mergeCell ref="K3:M3"/>
    <mergeCell ref="N3:P3"/>
    <mergeCell ref="T3:V3"/>
    <mergeCell ref="O4:O5"/>
    <mergeCell ref="P4:P5"/>
    <mergeCell ref="B3:D3"/>
    <mergeCell ref="Q4:Q5"/>
    <mergeCell ref="R4:R5"/>
    <mergeCell ref="S4:S5"/>
    <mergeCell ref="AA1:AH1"/>
    <mergeCell ref="W3:Y3"/>
    <mergeCell ref="Z3:AB3"/>
    <mergeCell ref="AC3:AE3"/>
    <mergeCell ref="B4:B5"/>
    <mergeCell ref="C4:C5"/>
    <mergeCell ref="D4:D5"/>
    <mergeCell ref="E4:E5"/>
    <mergeCell ref="F4:F5"/>
    <mergeCell ref="W4:W5"/>
    <mergeCell ref="X4:X5"/>
    <mergeCell ref="Y4:Y5"/>
    <mergeCell ref="AC4:AC5"/>
    <mergeCell ref="Z4:Z5"/>
    <mergeCell ref="AA4:AA5"/>
    <mergeCell ref="AB4:AB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67"/>
  <sheetViews>
    <sheetView view="pageBreakPreview" zoomScale="54" zoomScaleNormal="75" zoomScaleSheetLayoutView="54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S14" sqref="AS14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5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0.42578125" style="41" customWidth="1"/>
    <col min="12" max="12" width="11" style="75" customWidth="1"/>
    <col min="13" max="13" width="7.42578125" style="41" customWidth="1"/>
    <col min="14" max="14" width="8.5703125" style="41" customWidth="1"/>
    <col min="15" max="15" width="9.42578125" style="41" customWidth="1"/>
    <col min="16" max="16" width="7.42578125" style="41" customWidth="1"/>
    <col min="17" max="18" width="9.42578125" style="41" customWidth="1"/>
    <col min="19" max="19" width="9" style="41" customWidth="1"/>
    <col min="20" max="21" width="10.5703125" style="41" customWidth="1"/>
    <col min="22" max="22" width="9.28515625" style="41" customWidth="1"/>
    <col min="23" max="23" width="10" style="41" customWidth="1"/>
    <col min="24" max="24" width="9.42578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30" width="10.5703125" style="41" customWidth="1"/>
    <col min="31" max="31" width="8.42578125" style="41" customWidth="1"/>
    <col min="32" max="33" width="9.5703125" style="41" customWidth="1"/>
    <col min="34" max="34" width="8.42578125" style="41" customWidth="1"/>
    <col min="35" max="16384" width="9.42578125" style="41"/>
  </cols>
  <sheetData>
    <row r="1" spans="1:41" s="26" customFormat="1" ht="60" customHeight="1" x14ac:dyDescent="0.35">
      <c r="B1" s="342" t="s">
        <v>133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29"/>
      <c r="U1" s="229"/>
      <c r="V1" s="229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41"/>
      <c r="AH1" s="341"/>
      <c r="AI1" s="44"/>
      <c r="AK1" s="63" t="s">
        <v>14</v>
      </c>
    </row>
    <row r="2" spans="1:41" s="29" customFormat="1" ht="14.25" customHeight="1" thickBot="1" x14ac:dyDescent="0.3">
      <c r="A2" s="27"/>
      <c r="B2" s="27"/>
      <c r="C2" s="72"/>
      <c r="D2" s="27"/>
      <c r="E2" s="27"/>
      <c r="F2" s="27"/>
      <c r="G2" s="27"/>
      <c r="H2" s="28"/>
      <c r="I2" s="28"/>
      <c r="J2" s="28"/>
      <c r="K2" s="27"/>
      <c r="L2" s="72"/>
      <c r="M2" s="27"/>
      <c r="N2" s="27"/>
      <c r="O2" s="27"/>
      <c r="P2" s="27"/>
      <c r="Q2" s="27"/>
      <c r="R2" s="27"/>
      <c r="S2" s="51" t="s">
        <v>7</v>
      </c>
      <c r="T2" s="51"/>
      <c r="U2" s="51"/>
      <c r="V2" s="51"/>
      <c r="W2" s="51"/>
      <c r="X2" s="27"/>
      <c r="Y2" s="27"/>
      <c r="Z2" s="28"/>
      <c r="AA2" s="28"/>
      <c r="AB2" s="28"/>
      <c r="AC2" s="28"/>
      <c r="AD2" s="28"/>
      <c r="AE2" s="28"/>
      <c r="AG2" s="356"/>
      <c r="AH2" s="356"/>
      <c r="AI2" s="355"/>
      <c r="AJ2" s="355"/>
      <c r="AK2" s="51" t="s">
        <v>7</v>
      </c>
      <c r="AL2" s="51"/>
    </row>
    <row r="3" spans="1:41" s="30" customFormat="1" ht="68.099999999999994" customHeight="1" thickBot="1" x14ac:dyDescent="0.3">
      <c r="A3" s="419"/>
      <c r="B3" s="420" t="s">
        <v>20</v>
      </c>
      <c r="C3" s="420"/>
      <c r="D3" s="420"/>
      <c r="E3" s="420" t="s">
        <v>21</v>
      </c>
      <c r="F3" s="420"/>
      <c r="G3" s="420"/>
      <c r="H3" s="407" t="s">
        <v>103</v>
      </c>
      <c r="I3" s="408"/>
      <c r="J3" s="409"/>
      <c r="K3" s="420" t="s">
        <v>13</v>
      </c>
      <c r="L3" s="420"/>
      <c r="M3" s="420"/>
      <c r="N3" s="424" t="s">
        <v>75</v>
      </c>
      <c r="O3" s="425"/>
      <c r="P3" s="426"/>
      <c r="Q3" s="420" t="s">
        <v>9</v>
      </c>
      <c r="R3" s="420"/>
      <c r="S3" s="420"/>
      <c r="T3" s="407" t="s">
        <v>105</v>
      </c>
      <c r="U3" s="408"/>
      <c r="V3" s="409"/>
      <c r="W3" s="420" t="s">
        <v>10</v>
      </c>
      <c r="X3" s="420"/>
      <c r="Y3" s="420"/>
      <c r="Z3" s="421" t="s">
        <v>8</v>
      </c>
      <c r="AA3" s="422"/>
      <c r="AB3" s="423"/>
      <c r="AC3" s="420" t="s">
        <v>15</v>
      </c>
      <c r="AD3" s="420"/>
      <c r="AE3" s="420"/>
      <c r="AF3" s="420" t="s">
        <v>11</v>
      </c>
      <c r="AG3" s="420"/>
      <c r="AH3" s="420"/>
      <c r="AI3" s="420" t="s">
        <v>12</v>
      </c>
      <c r="AJ3" s="420"/>
      <c r="AK3" s="420"/>
    </row>
    <row r="4" spans="1:41" s="31" customFormat="1" ht="19.5" customHeight="1" x14ac:dyDescent="0.25">
      <c r="A4" s="41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  <c r="AI4" s="340" t="s">
        <v>92</v>
      </c>
      <c r="AJ4" s="333" t="s">
        <v>117</v>
      </c>
      <c r="AK4" s="418" t="s">
        <v>2</v>
      </c>
    </row>
    <row r="5" spans="1:41" s="31" customFormat="1" ht="15.75" customHeight="1" thickBot="1" x14ac:dyDescent="0.3">
      <c r="A5" s="419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  <c r="AI5" s="340"/>
      <c r="AJ5" s="333"/>
      <c r="AK5" s="418"/>
    </row>
    <row r="6" spans="1:41" s="47" customFormat="1" ht="11.25" customHeight="1" thickBot="1" x14ac:dyDescent="0.25">
      <c r="A6" s="45" t="s">
        <v>3</v>
      </c>
      <c r="B6" s="73">
        <v>1</v>
      </c>
      <c r="C6" s="73">
        <v>2</v>
      </c>
      <c r="D6" s="46">
        <v>3</v>
      </c>
      <c r="E6" s="46">
        <v>4</v>
      </c>
      <c r="F6" s="46">
        <v>5</v>
      </c>
      <c r="G6" s="46">
        <v>6</v>
      </c>
      <c r="H6" s="237">
        <v>7</v>
      </c>
      <c r="I6" s="235">
        <v>8</v>
      </c>
      <c r="J6" s="236">
        <v>9</v>
      </c>
      <c r="K6" s="46">
        <v>7</v>
      </c>
      <c r="L6" s="73">
        <v>8</v>
      </c>
      <c r="M6" s="46">
        <v>9</v>
      </c>
      <c r="N6" s="114"/>
      <c r="O6" s="114"/>
      <c r="P6" s="114"/>
      <c r="Q6" s="46">
        <v>10</v>
      </c>
      <c r="R6" s="46">
        <v>11</v>
      </c>
      <c r="S6" s="46">
        <v>12</v>
      </c>
      <c r="T6" s="237">
        <v>16</v>
      </c>
      <c r="U6" s="235">
        <v>17</v>
      </c>
      <c r="V6" s="236">
        <v>18</v>
      </c>
      <c r="W6" s="46">
        <v>13</v>
      </c>
      <c r="X6" s="46">
        <v>14</v>
      </c>
      <c r="Y6" s="46">
        <v>15</v>
      </c>
      <c r="Z6" s="46">
        <v>16</v>
      </c>
      <c r="AA6" s="46">
        <v>17</v>
      </c>
      <c r="AB6" s="46">
        <v>18</v>
      </c>
      <c r="AC6" s="73">
        <v>19</v>
      </c>
      <c r="AD6" s="46">
        <v>20</v>
      </c>
      <c r="AE6" s="46">
        <v>21</v>
      </c>
      <c r="AF6" s="46">
        <v>22</v>
      </c>
      <c r="AG6" s="46">
        <v>23</v>
      </c>
      <c r="AH6" s="46">
        <v>24</v>
      </c>
      <c r="AI6" s="46">
        <v>25</v>
      </c>
      <c r="AJ6" s="46">
        <v>26</v>
      </c>
      <c r="AK6" s="46">
        <v>27</v>
      </c>
    </row>
    <row r="7" spans="1:41" s="35" customFormat="1" ht="54" customHeight="1" thickBot="1" x14ac:dyDescent="0.3">
      <c r="A7" s="210" t="s">
        <v>32</v>
      </c>
      <c r="B7" s="219">
        <f t="shared" ref="B7:X7" si="0">SUM(B8:B14)</f>
        <v>10708</v>
      </c>
      <c r="C7" s="219">
        <f t="shared" si="0"/>
        <v>9282</v>
      </c>
      <c r="D7" s="33">
        <f>C7*100/B7</f>
        <v>86.682853940978703</v>
      </c>
      <c r="E7" s="219">
        <f t="shared" si="0"/>
        <v>8034</v>
      </c>
      <c r="F7" s="219">
        <f t="shared" si="0"/>
        <v>6380</v>
      </c>
      <c r="G7" s="33">
        <f>F7*100/E7</f>
        <v>79.41249688822505</v>
      </c>
      <c r="H7" s="150">
        <f>SUM(H8:H14)</f>
        <v>2887</v>
      </c>
      <c r="I7" s="148">
        <f>SUM(I8:I14)</f>
        <v>3438</v>
      </c>
      <c r="J7" s="149">
        <f>I7*100/H7</f>
        <v>119.08555594042258</v>
      </c>
      <c r="K7" s="219">
        <f t="shared" si="0"/>
        <v>1874</v>
      </c>
      <c r="L7" s="219">
        <f t="shared" si="0"/>
        <v>2423</v>
      </c>
      <c r="M7" s="33">
        <f>L7*100/K7</f>
        <v>129.29562433297758</v>
      </c>
      <c r="N7" s="115">
        <f t="shared" si="0"/>
        <v>1344</v>
      </c>
      <c r="O7" s="115">
        <f t="shared" si="0"/>
        <v>1685</v>
      </c>
      <c r="P7" s="304">
        <f>O7*100/N7</f>
        <v>125.37202380952381</v>
      </c>
      <c r="Q7" s="219">
        <f t="shared" si="0"/>
        <v>354</v>
      </c>
      <c r="R7" s="219">
        <f t="shared" si="0"/>
        <v>942</v>
      </c>
      <c r="S7" s="33">
        <f>R7*100/Q7</f>
        <v>266.10169491525426</v>
      </c>
      <c r="T7" s="150">
        <f>SUM(T8:T14)</f>
        <v>0</v>
      </c>
      <c r="U7" s="148">
        <f>SUM(U8:U14)</f>
        <v>407</v>
      </c>
      <c r="V7" s="149" t="e">
        <f>U7*100/T7</f>
        <v>#DIV/0!</v>
      </c>
      <c r="W7" s="219">
        <f t="shared" si="0"/>
        <v>0</v>
      </c>
      <c r="X7" s="219">
        <f t="shared" si="0"/>
        <v>60</v>
      </c>
      <c r="Y7" s="33" t="e">
        <f>X7*100/W7</f>
        <v>#DIV/0!</v>
      </c>
      <c r="Z7" s="32">
        <f>SUM(Z8:Z14)</f>
        <v>4996</v>
      </c>
      <c r="AA7" s="32">
        <f t="shared" ref="AA7:AJ7" si="1">SUM(AA8:AA14)</f>
        <v>4589</v>
      </c>
      <c r="AB7" s="33">
        <f>AA7*100/Z7</f>
        <v>91.85348278622898</v>
      </c>
      <c r="AC7" s="219">
        <f t="shared" si="1"/>
        <v>4972</v>
      </c>
      <c r="AD7" s="219">
        <f t="shared" si="1"/>
        <v>5244</v>
      </c>
      <c r="AE7" s="33">
        <f>AD7*100/AC7</f>
        <v>105.47063555913114</v>
      </c>
      <c r="AF7" s="219">
        <f t="shared" si="1"/>
        <v>3914</v>
      </c>
      <c r="AG7" s="219">
        <f t="shared" si="1"/>
        <v>3530</v>
      </c>
      <c r="AH7" s="33">
        <f>AG7*100/AF7</f>
        <v>90.189064895247824</v>
      </c>
      <c r="AI7" s="219">
        <f t="shared" si="1"/>
        <v>2596</v>
      </c>
      <c r="AJ7" s="219">
        <f t="shared" si="1"/>
        <v>2216</v>
      </c>
      <c r="AK7" s="33">
        <f>AJ7*100/AI7</f>
        <v>85.362095531587059</v>
      </c>
      <c r="AL7" s="34"/>
      <c r="AO7" s="39"/>
    </row>
    <row r="8" spans="1:41" s="39" customFormat="1" ht="54" customHeight="1" x14ac:dyDescent="0.25">
      <c r="A8" s="131" t="s">
        <v>93</v>
      </c>
      <c r="B8" s="220">
        <v>1239</v>
      </c>
      <c r="C8" s="220">
        <v>1438</v>
      </c>
      <c r="D8" s="37">
        <f t="shared" ref="D8:D14" si="2">C8*100/B8</f>
        <v>116.06133979015335</v>
      </c>
      <c r="E8" s="221">
        <v>949</v>
      </c>
      <c r="F8" s="221">
        <v>922</v>
      </c>
      <c r="G8" s="37">
        <f t="shared" ref="G8:G14" si="3">F8*100/E8</f>
        <v>97.154899894625927</v>
      </c>
      <c r="H8" s="159">
        <v>423</v>
      </c>
      <c r="I8" s="157">
        <v>555</v>
      </c>
      <c r="J8" s="154">
        <f t="shared" ref="J8:J14" si="4">IF(ISERROR(I8*100/H8),"-",(I8*100/H8))</f>
        <v>131.20567375886526</v>
      </c>
      <c r="K8" s="221">
        <v>358</v>
      </c>
      <c r="L8" s="220">
        <v>501</v>
      </c>
      <c r="M8" s="37">
        <f t="shared" ref="M8:M14" si="5">L8*100/K8</f>
        <v>139.9441340782123</v>
      </c>
      <c r="N8" s="118">
        <v>251</v>
      </c>
      <c r="O8" s="118">
        <v>300</v>
      </c>
      <c r="P8" s="305">
        <f t="shared" ref="P8:P14" si="6">O8*100/N8</f>
        <v>119.5219123505976</v>
      </c>
      <c r="Q8" s="221">
        <v>19</v>
      </c>
      <c r="R8" s="221">
        <v>162</v>
      </c>
      <c r="S8" s="37">
        <f t="shared" ref="S8:S14" si="7">R8*100/Q8</f>
        <v>852.63157894736844</v>
      </c>
      <c r="T8" s="159">
        <v>0</v>
      </c>
      <c r="U8" s="157">
        <v>45</v>
      </c>
      <c r="V8" s="163" t="str">
        <f t="shared" ref="V8:V14" si="8">IF(ISERROR(U8*100/T8),"-",(U8*100/T8))</f>
        <v>-</v>
      </c>
      <c r="W8" s="221">
        <v>0</v>
      </c>
      <c r="X8" s="221">
        <v>17</v>
      </c>
      <c r="Y8" s="37" t="e">
        <f t="shared" ref="Y8:Y14" si="9">X8*100/W8</f>
        <v>#DIV/0!</v>
      </c>
      <c r="Z8" s="221">
        <v>637</v>
      </c>
      <c r="AA8" s="222">
        <v>736</v>
      </c>
      <c r="AB8" s="37">
        <f t="shared" ref="AB8:AB14" si="10">AA8*100/Z8</f>
        <v>115.54160125588697</v>
      </c>
      <c r="AC8" s="222">
        <v>556</v>
      </c>
      <c r="AD8" s="222">
        <v>790</v>
      </c>
      <c r="AE8" s="37">
        <f t="shared" ref="AE8:AE14" si="11">AD8*100/AC8</f>
        <v>142.08633093525179</v>
      </c>
      <c r="AF8" s="222">
        <v>391</v>
      </c>
      <c r="AG8" s="222">
        <v>492</v>
      </c>
      <c r="AH8" s="37">
        <f t="shared" ref="AH8:AH14" si="12">AG8*100/AF8</f>
        <v>125.83120204603581</v>
      </c>
      <c r="AI8" s="222">
        <v>234</v>
      </c>
      <c r="AJ8" s="222">
        <v>291</v>
      </c>
      <c r="AK8" s="37">
        <f t="shared" ref="AK8:AK14" si="13">AJ8*100/AI8</f>
        <v>124.35897435897436</v>
      </c>
      <c r="AL8" s="34"/>
      <c r="AM8" s="38"/>
    </row>
    <row r="9" spans="1:41" s="40" customFormat="1" ht="54" customHeight="1" x14ac:dyDescent="0.25">
      <c r="A9" s="132" t="s">
        <v>94</v>
      </c>
      <c r="B9" s="220">
        <v>979</v>
      </c>
      <c r="C9" s="220">
        <v>924</v>
      </c>
      <c r="D9" s="37">
        <f t="shared" si="2"/>
        <v>94.382022471910119</v>
      </c>
      <c r="E9" s="221">
        <v>745</v>
      </c>
      <c r="F9" s="221">
        <v>694</v>
      </c>
      <c r="G9" s="37">
        <f t="shared" si="3"/>
        <v>93.154362416107389</v>
      </c>
      <c r="H9" s="167">
        <v>253</v>
      </c>
      <c r="I9" s="157">
        <v>365</v>
      </c>
      <c r="J9" s="163">
        <f t="shared" si="4"/>
        <v>144.26877470355731</v>
      </c>
      <c r="K9" s="221">
        <v>204</v>
      </c>
      <c r="L9" s="220">
        <v>221</v>
      </c>
      <c r="M9" s="37">
        <f t="shared" si="5"/>
        <v>108.33333333333333</v>
      </c>
      <c r="N9" s="118">
        <v>148</v>
      </c>
      <c r="O9" s="118">
        <v>162</v>
      </c>
      <c r="P9" s="305">
        <f t="shared" si="6"/>
        <v>109.45945945945945</v>
      </c>
      <c r="Q9" s="221">
        <v>19</v>
      </c>
      <c r="R9" s="221">
        <v>55</v>
      </c>
      <c r="S9" s="37">
        <f t="shared" si="7"/>
        <v>289.4736842105263</v>
      </c>
      <c r="T9" s="167">
        <v>0</v>
      </c>
      <c r="U9" s="127">
        <v>27</v>
      </c>
      <c r="V9" s="163" t="str">
        <f t="shared" si="8"/>
        <v>-</v>
      </c>
      <c r="W9" s="221">
        <v>0</v>
      </c>
      <c r="X9" s="221">
        <v>0</v>
      </c>
      <c r="Y9" s="37" t="e">
        <f t="shared" si="9"/>
        <v>#DIV/0!</v>
      </c>
      <c r="Z9" s="221">
        <v>493</v>
      </c>
      <c r="AA9" s="222">
        <v>512</v>
      </c>
      <c r="AB9" s="37">
        <f t="shared" si="10"/>
        <v>103.85395537525355</v>
      </c>
      <c r="AC9" s="222">
        <v>451</v>
      </c>
      <c r="AD9" s="222">
        <v>536</v>
      </c>
      <c r="AE9" s="37">
        <f t="shared" si="11"/>
        <v>118.8470066518847</v>
      </c>
      <c r="AF9" s="222">
        <v>366</v>
      </c>
      <c r="AG9" s="222">
        <v>432</v>
      </c>
      <c r="AH9" s="37">
        <f t="shared" si="12"/>
        <v>118.0327868852459</v>
      </c>
      <c r="AI9" s="222">
        <v>243</v>
      </c>
      <c r="AJ9" s="222">
        <v>253</v>
      </c>
      <c r="AK9" s="37">
        <f t="shared" si="13"/>
        <v>104.11522633744856</v>
      </c>
      <c r="AL9" s="34"/>
      <c r="AM9" s="38"/>
    </row>
    <row r="10" spans="1:41" s="39" customFormat="1" ht="54" customHeight="1" x14ac:dyDescent="0.25">
      <c r="A10" s="132" t="s">
        <v>95</v>
      </c>
      <c r="B10" s="220">
        <v>3770</v>
      </c>
      <c r="C10" s="220">
        <v>2746</v>
      </c>
      <c r="D10" s="37">
        <f t="shared" si="2"/>
        <v>72.838196286472154</v>
      </c>
      <c r="E10" s="221">
        <v>2721</v>
      </c>
      <c r="F10" s="221">
        <v>1884</v>
      </c>
      <c r="G10" s="37">
        <f t="shared" si="3"/>
        <v>69.239250275633964</v>
      </c>
      <c r="H10" s="167">
        <v>950</v>
      </c>
      <c r="I10" s="157">
        <v>969</v>
      </c>
      <c r="J10" s="163">
        <f t="shared" si="4"/>
        <v>102</v>
      </c>
      <c r="K10" s="221">
        <v>432</v>
      </c>
      <c r="L10" s="220">
        <v>549</v>
      </c>
      <c r="M10" s="37">
        <f t="shared" si="5"/>
        <v>127.08333333333333</v>
      </c>
      <c r="N10" s="118">
        <v>367</v>
      </c>
      <c r="O10" s="118">
        <v>405</v>
      </c>
      <c r="P10" s="305">
        <f t="shared" si="6"/>
        <v>110.35422343324251</v>
      </c>
      <c r="Q10" s="221">
        <v>215</v>
      </c>
      <c r="R10" s="221">
        <v>337</v>
      </c>
      <c r="S10" s="37">
        <f t="shared" si="7"/>
        <v>156.74418604651163</v>
      </c>
      <c r="T10" s="167">
        <v>0</v>
      </c>
      <c r="U10" s="127">
        <v>147</v>
      </c>
      <c r="V10" s="163" t="str">
        <f t="shared" si="8"/>
        <v>-</v>
      </c>
      <c r="W10" s="221">
        <v>0</v>
      </c>
      <c r="X10" s="221">
        <v>5</v>
      </c>
      <c r="Y10" s="37" t="e">
        <f t="shared" si="9"/>
        <v>#DIV/0!</v>
      </c>
      <c r="Z10" s="221">
        <v>1776</v>
      </c>
      <c r="AA10" s="222">
        <v>1286</v>
      </c>
      <c r="AB10" s="37">
        <f t="shared" si="10"/>
        <v>72.409909909909913</v>
      </c>
      <c r="AC10" s="222">
        <v>1726</v>
      </c>
      <c r="AD10" s="222">
        <v>1563</v>
      </c>
      <c r="AE10" s="37">
        <f t="shared" si="11"/>
        <v>90.556199304750862</v>
      </c>
      <c r="AF10" s="222">
        <v>1376</v>
      </c>
      <c r="AG10" s="222">
        <v>1052</v>
      </c>
      <c r="AH10" s="37">
        <f t="shared" si="12"/>
        <v>76.45348837209302</v>
      </c>
      <c r="AI10" s="222">
        <v>1001</v>
      </c>
      <c r="AJ10" s="222">
        <v>763</v>
      </c>
      <c r="AK10" s="37">
        <f t="shared" si="13"/>
        <v>76.223776223776227</v>
      </c>
      <c r="AL10" s="34"/>
      <c r="AM10" s="38"/>
    </row>
    <row r="11" spans="1:41" s="39" customFormat="1" ht="54" customHeight="1" x14ac:dyDescent="0.25">
      <c r="A11" s="132" t="s">
        <v>96</v>
      </c>
      <c r="B11" s="220">
        <v>1348</v>
      </c>
      <c r="C11" s="220">
        <v>1077</v>
      </c>
      <c r="D11" s="37">
        <f t="shared" si="2"/>
        <v>79.896142433234417</v>
      </c>
      <c r="E11" s="221">
        <v>1064</v>
      </c>
      <c r="F11" s="221">
        <v>775</v>
      </c>
      <c r="G11" s="37">
        <f t="shared" si="3"/>
        <v>72.838345864661648</v>
      </c>
      <c r="H11" s="167">
        <v>357</v>
      </c>
      <c r="I11" s="157">
        <v>394</v>
      </c>
      <c r="J11" s="163">
        <f t="shared" si="4"/>
        <v>110.36414565826331</v>
      </c>
      <c r="K11" s="221">
        <v>224</v>
      </c>
      <c r="L11" s="220">
        <v>271</v>
      </c>
      <c r="M11" s="37">
        <f t="shared" si="5"/>
        <v>120.98214285714286</v>
      </c>
      <c r="N11" s="118">
        <v>140</v>
      </c>
      <c r="O11" s="118">
        <v>207</v>
      </c>
      <c r="P11" s="305">
        <f t="shared" si="6"/>
        <v>147.85714285714286</v>
      </c>
      <c r="Q11" s="221">
        <v>22</v>
      </c>
      <c r="R11" s="221">
        <v>117</v>
      </c>
      <c r="S11" s="37">
        <f t="shared" si="7"/>
        <v>531.81818181818187</v>
      </c>
      <c r="T11" s="167">
        <v>0</v>
      </c>
      <c r="U11" s="127">
        <v>47</v>
      </c>
      <c r="V11" s="163" t="str">
        <f t="shared" si="8"/>
        <v>-</v>
      </c>
      <c r="W11" s="221">
        <v>0</v>
      </c>
      <c r="X11" s="221">
        <v>0</v>
      </c>
      <c r="Y11" s="37" t="e">
        <f t="shared" si="9"/>
        <v>#DIV/0!</v>
      </c>
      <c r="Z11" s="221">
        <v>731</v>
      </c>
      <c r="AA11" s="222">
        <v>591</v>
      </c>
      <c r="AB11" s="37">
        <f t="shared" si="10"/>
        <v>80.848153214774285</v>
      </c>
      <c r="AC11" s="222">
        <v>640</v>
      </c>
      <c r="AD11" s="222">
        <v>563</v>
      </c>
      <c r="AE11" s="37">
        <f t="shared" si="11"/>
        <v>87.96875</v>
      </c>
      <c r="AF11" s="222">
        <v>529</v>
      </c>
      <c r="AG11" s="222">
        <v>410</v>
      </c>
      <c r="AH11" s="37">
        <f t="shared" si="12"/>
        <v>77.504725897920608</v>
      </c>
      <c r="AI11" s="222">
        <v>334</v>
      </c>
      <c r="AJ11" s="222">
        <v>231</v>
      </c>
      <c r="AK11" s="37">
        <f t="shared" si="13"/>
        <v>69.161676646706582</v>
      </c>
      <c r="AL11" s="34"/>
      <c r="AM11" s="38"/>
    </row>
    <row r="12" spans="1:41" s="39" customFormat="1" ht="54" customHeight="1" x14ac:dyDescent="0.25">
      <c r="A12" s="132" t="s">
        <v>97</v>
      </c>
      <c r="B12" s="220">
        <v>1741</v>
      </c>
      <c r="C12" s="220">
        <v>1621</v>
      </c>
      <c r="D12" s="37">
        <f t="shared" si="2"/>
        <v>93.107409534750147</v>
      </c>
      <c r="E12" s="221">
        <v>1377</v>
      </c>
      <c r="F12" s="221">
        <v>1140</v>
      </c>
      <c r="G12" s="37">
        <f t="shared" si="3"/>
        <v>82.788671023965136</v>
      </c>
      <c r="H12" s="167">
        <v>453</v>
      </c>
      <c r="I12" s="157">
        <v>589</v>
      </c>
      <c r="J12" s="163">
        <f t="shared" si="4"/>
        <v>130.02207505518763</v>
      </c>
      <c r="K12" s="221">
        <v>267</v>
      </c>
      <c r="L12" s="220">
        <v>454</v>
      </c>
      <c r="M12" s="37">
        <f t="shared" si="5"/>
        <v>170.0374531835206</v>
      </c>
      <c r="N12" s="118">
        <v>196</v>
      </c>
      <c r="O12" s="118">
        <v>304</v>
      </c>
      <c r="P12" s="305">
        <f t="shared" si="6"/>
        <v>155.10204081632654</v>
      </c>
      <c r="Q12" s="221">
        <v>30</v>
      </c>
      <c r="R12" s="221">
        <v>124</v>
      </c>
      <c r="S12" s="37">
        <f t="shared" si="7"/>
        <v>413.33333333333331</v>
      </c>
      <c r="T12" s="167">
        <v>0</v>
      </c>
      <c r="U12" s="127">
        <v>58</v>
      </c>
      <c r="V12" s="163" t="str">
        <f t="shared" si="8"/>
        <v>-</v>
      </c>
      <c r="W12" s="221">
        <v>0</v>
      </c>
      <c r="X12" s="221">
        <v>24</v>
      </c>
      <c r="Y12" s="37" t="e">
        <f t="shared" si="9"/>
        <v>#DIV/0!</v>
      </c>
      <c r="Z12" s="221">
        <v>589</v>
      </c>
      <c r="AA12" s="222">
        <v>778</v>
      </c>
      <c r="AB12" s="37">
        <f t="shared" si="10"/>
        <v>132.08828522920203</v>
      </c>
      <c r="AC12" s="222">
        <v>826</v>
      </c>
      <c r="AD12" s="222">
        <v>937</v>
      </c>
      <c r="AE12" s="37">
        <f t="shared" si="11"/>
        <v>113.43825665859565</v>
      </c>
      <c r="AF12" s="222">
        <v>709</v>
      </c>
      <c r="AG12" s="222">
        <v>632</v>
      </c>
      <c r="AH12" s="37">
        <f t="shared" si="12"/>
        <v>89.139633286318755</v>
      </c>
      <c r="AI12" s="222">
        <v>412</v>
      </c>
      <c r="AJ12" s="222">
        <v>369</v>
      </c>
      <c r="AK12" s="37">
        <f t="shared" si="13"/>
        <v>89.5631067961165</v>
      </c>
      <c r="AL12" s="34"/>
      <c r="AM12" s="38"/>
    </row>
    <row r="13" spans="1:41" s="39" customFormat="1" ht="54" customHeight="1" x14ac:dyDescent="0.25">
      <c r="A13" s="132" t="s">
        <v>98</v>
      </c>
      <c r="B13" s="220">
        <v>868</v>
      </c>
      <c r="C13" s="220">
        <v>792</v>
      </c>
      <c r="D13" s="37">
        <f t="shared" si="2"/>
        <v>91.244239631336399</v>
      </c>
      <c r="E13" s="221">
        <v>549</v>
      </c>
      <c r="F13" s="221">
        <v>485</v>
      </c>
      <c r="G13" s="37">
        <f t="shared" si="3"/>
        <v>88.342440801457201</v>
      </c>
      <c r="H13" s="167">
        <v>229</v>
      </c>
      <c r="I13" s="157">
        <v>327</v>
      </c>
      <c r="J13" s="163">
        <f t="shared" si="4"/>
        <v>142.7947598253275</v>
      </c>
      <c r="K13" s="221">
        <v>213</v>
      </c>
      <c r="L13" s="220">
        <v>217</v>
      </c>
      <c r="M13" s="37">
        <f t="shared" si="5"/>
        <v>101.87793427230046</v>
      </c>
      <c r="N13" s="118">
        <v>127</v>
      </c>
      <c r="O13" s="118">
        <v>134</v>
      </c>
      <c r="P13" s="305">
        <f t="shared" si="6"/>
        <v>105.51181102362204</v>
      </c>
      <c r="Q13" s="221">
        <v>3</v>
      </c>
      <c r="R13" s="221">
        <v>64</v>
      </c>
      <c r="S13" s="37">
        <f t="shared" si="7"/>
        <v>2133.3333333333335</v>
      </c>
      <c r="T13" s="167">
        <v>0</v>
      </c>
      <c r="U13" s="127">
        <v>52</v>
      </c>
      <c r="V13" s="163" t="str">
        <f t="shared" si="8"/>
        <v>-</v>
      </c>
      <c r="W13" s="221">
        <v>0</v>
      </c>
      <c r="X13" s="221">
        <v>14</v>
      </c>
      <c r="Y13" s="37" t="e">
        <f t="shared" si="9"/>
        <v>#DIV/0!</v>
      </c>
      <c r="Z13" s="221">
        <v>348</v>
      </c>
      <c r="AA13" s="222">
        <v>353</v>
      </c>
      <c r="AB13" s="37">
        <f t="shared" si="10"/>
        <v>101.43678160919541</v>
      </c>
      <c r="AC13" s="222">
        <v>365</v>
      </c>
      <c r="AD13" s="222">
        <v>477</v>
      </c>
      <c r="AE13" s="37">
        <f t="shared" si="11"/>
        <v>130.68493150684932</v>
      </c>
      <c r="AF13" s="222">
        <v>218</v>
      </c>
      <c r="AG13" s="222">
        <v>271</v>
      </c>
      <c r="AH13" s="37">
        <f t="shared" si="12"/>
        <v>124.31192660550458</v>
      </c>
      <c r="AI13" s="222">
        <v>167</v>
      </c>
      <c r="AJ13" s="222">
        <v>168</v>
      </c>
      <c r="AK13" s="37">
        <f t="shared" si="13"/>
        <v>100.59880239520957</v>
      </c>
      <c r="AL13" s="34"/>
      <c r="AM13" s="38"/>
    </row>
    <row r="14" spans="1:41" s="39" customFormat="1" ht="54" customHeight="1" thickBot="1" x14ac:dyDescent="0.3">
      <c r="A14" s="133" t="s">
        <v>99</v>
      </c>
      <c r="B14" s="220">
        <v>763</v>
      </c>
      <c r="C14" s="220">
        <v>684</v>
      </c>
      <c r="D14" s="37">
        <f t="shared" si="2"/>
        <v>89.646133682830936</v>
      </c>
      <c r="E14" s="221">
        <v>629</v>
      </c>
      <c r="F14" s="221">
        <v>480</v>
      </c>
      <c r="G14" s="37">
        <f t="shared" si="3"/>
        <v>76.311605723370434</v>
      </c>
      <c r="H14" s="175">
        <v>222</v>
      </c>
      <c r="I14" s="194">
        <v>239</v>
      </c>
      <c r="J14" s="170">
        <f t="shared" si="4"/>
        <v>107.65765765765765</v>
      </c>
      <c r="K14" s="221">
        <v>176</v>
      </c>
      <c r="L14" s="220">
        <v>210</v>
      </c>
      <c r="M14" s="37">
        <f t="shared" si="5"/>
        <v>119.31818181818181</v>
      </c>
      <c r="N14" s="118">
        <v>115</v>
      </c>
      <c r="O14" s="118">
        <v>173</v>
      </c>
      <c r="P14" s="305">
        <f t="shared" si="6"/>
        <v>150.43478260869566</v>
      </c>
      <c r="Q14" s="221">
        <v>46</v>
      </c>
      <c r="R14" s="221">
        <v>83</v>
      </c>
      <c r="S14" s="37">
        <f t="shared" si="7"/>
        <v>180.43478260869566</v>
      </c>
      <c r="T14" s="175">
        <v>0</v>
      </c>
      <c r="U14" s="173">
        <v>31</v>
      </c>
      <c r="V14" s="170" t="str">
        <f t="shared" si="8"/>
        <v>-</v>
      </c>
      <c r="W14" s="221">
        <v>0</v>
      </c>
      <c r="X14" s="221">
        <v>0</v>
      </c>
      <c r="Y14" s="37" t="e">
        <f t="shared" si="9"/>
        <v>#DIV/0!</v>
      </c>
      <c r="Z14" s="221">
        <v>422</v>
      </c>
      <c r="AA14" s="222">
        <v>333</v>
      </c>
      <c r="AB14" s="37">
        <f t="shared" si="10"/>
        <v>78.909952606635073</v>
      </c>
      <c r="AC14" s="222">
        <v>408</v>
      </c>
      <c r="AD14" s="222">
        <v>378</v>
      </c>
      <c r="AE14" s="37">
        <f t="shared" si="11"/>
        <v>92.647058823529406</v>
      </c>
      <c r="AF14" s="222">
        <v>325</v>
      </c>
      <c r="AG14" s="222">
        <v>241</v>
      </c>
      <c r="AH14" s="37">
        <f t="shared" si="12"/>
        <v>74.15384615384616</v>
      </c>
      <c r="AI14" s="222">
        <v>205</v>
      </c>
      <c r="AJ14" s="222">
        <v>141</v>
      </c>
      <c r="AK14" s="37">
        <f t="shared" si="13"/>
        <v>68.780487804878049</v>
      </c>
      <c r="AL14" s="34"/>
      <c r="AM14" s="38"/>
    </row>
    <row r="15" spans="1:41" ht="15" x14ac:dyDescent="0.25">
      <c r="A15" s="42"/>
      <c r="B15" s="42"/>
      <c r="C15" s="74"/>
      <c r="D15" s="42"/>
      <c r="E15" s="42"/>
      <c r="F15" s="42"/>
      <c r="G15" s="42"/>
      <c r="H15" s="42"/>
      <c r="I15" s="42"/>
      <c r="J15" s="42"/>
      <c r="K15" s="42"/>
      <c r="L15" s="74"/>
      <c r="M15" s="42"/>
      <c r="N15" s="42"/>
      <c r="O15" s="42"/>
      <c r="P15" s="42"/>
      <c r="Q15" s="43"/>
      <c r="R15" s="43"/>
      <c r="S15" s="43"/>
      <c r="T15" s="230"/>
      <c r="U15" s="230"/>
      <c r="V15" s="230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41" x14ac:dyDescent="0.2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7:34" x14ac:dyDescent="0.2"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7:34" x14ac:dyDescent="0.2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7:34" x14ac:dyDescent="0.2"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7:34" x14ac:dyDescent="0.2"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7:34" x14ac:dyDescent="0.2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7:34" x14ac:dyDescent="0.2"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7:34" x14ac:dyDescent="0.2"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7:34" x14ac:dyDescent="0.2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7:34" x14ac:dyDescent="0.2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7:34" x14ac:dyDescent="0.2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7:34" x14ac:dyDescent="0.2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7:34" x14ac:dyDescent="0.2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7:34" x14ac:dyDescent="0.2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7:34" x14ac:dyDescent="0.2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7:34" x14ac:dyDescent="0.2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7:34" x14ac:dyDescent="0.2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7:34" x14ac:dyDescent="0.2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7:34" x14ac:dyDescent="0.2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7:34" x14ac:dyDescent="0.2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7:34" x14ac:dyDescent="0.2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7:34" x14ac:dyDescent="0.2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7:34" x14ac:dyDescent="0.2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7:34" x14ac:dyDescent="0.2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7:34" x14ac:dyDescent="0.2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7:34" x14ac:dyDescent="0.2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7:34" x14ac:dyDescent="0.2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7:34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7:34" x14ac:dyDescent="0.2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7:34" x14ac:dyDescent="0.2"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7:34" x14ac:dyDescent="0.2"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7:34" x14ac:dyDescent="0.2"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7:34" x14ac:dyDescent="0.2"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7:34" x14ac:dyDescent="0.2"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7:34" x14ac:dyDescent="0.2"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7:34" x14ac:dyDescent="0.2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7:34" x14ac:dyDescent="0.2"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7:34" x14ac:dyDescent="0.2"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7:34" x14ac:dyDescent="0.2"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7:34" x14ac:dyDescent="0.2"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7:34" x14ac:dyDescent="0.2"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7:34" x14ac:dyDescent="0.2"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7:34" x14ac:dyDescent="0.2"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7:34" x14ac:dyDescent="0.2"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7:34" x14ac:dyDescent="0.2"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7:34" x14ac:dyDescent="0.2"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7:34" x14ac:dyDescent="0.2"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7:34" x14ac:dyDescent="0.2"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7:34" x14ac:dyDescent="0.2"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7:34" x14ac:dyDescent="0.2"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7:34" x14ac:dyDescent="0.2"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7:34" x14ac:dyDescent="0.2">
      <c r="Q67" s="43"/>
      <c r="R67" s="43"/>
      <c r="S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</sheetData>
  <mergeCells count="53">
    <mergeCell ref="T3:V3"/>
    <mergeCell ref="T4:T5"/>
    <mergeCell ref="U4:U5"/>
    <mergeCell ref="V4:V5"/>
    <mergeCell ref="N3:P3"/>
    <mergeCell ref="N4:N5"/>
    <mergeCell ref="O4:O5"/>
    <mergeCell ref="P4:P5"/>
    <mergeCell ref="B1:S1"/>
    <mergeCell ref="E4:E5"/>
    <mergeCell ref="F4:F5"/>
    <mergeCell ref="G4:G5"/>
    <mergeCell ref="H3:J3"/>
    <mergeCell ref="H4:H5"/>
    <mergeCell ref="I4:I5"/>
    <mergeCell ref="J4:J5"/>
    <mergeCell ref="AG1:AH1"/>
    <mergeCell ref="AG2:AH2"/>
    <mergeCell ref="AI2:AJ2"/>
    <mergeCell ref="A3:A5"/>
    <mergeCell ref="B3:D3"/>
    <mergeCell ref="E3:G3"/>
    <mergeCell ref="K3:M3"/>
    <mergeCell ref="Q3:S3"/>
    <mergeCell ref="W3:Y3"/>
    <mergeCell ref="Z3:AB3"/>
    <mergeCell ref="AC3:AE3"/>
    <mergeCell ref="AF3:AH3"/>
    <mergeCell ref="AI3:AK3"/>
    <mergeCell ref="B4:B5"/>
    <mergeCell ref="C4:C5"/>
    <mergeCell ref="D4:D5"/>
    <mergeCell ref="AB4:AB5"/>
    <mergeCell ref="K4:K5"/>
    <mergeCell ref="L4:L5"/>
    <mergeCell ref="M4:M5"/>
    <mergeCell ref="Q4:Q5"/>
    <mergeCell ref="R4:R5"/>
    <mergeCell ref="S4:S5"/>
    <mergeCell ref="W4:W5"/>
    <mergeCell ref="X4:X5"/>
    <mergeCell ref="Y4:Y5"/>
    <mergeCell ref="Z4:Z5"/>
    <mergeCell ref="AA4:AA5"/>
    <mergeCell ref="AI4:AI5"/>
    <mergeCell ref="AJ4:AJ5"/>
    <mergeCell ref="AK4:AK5"/>
    <mergeCell ref="AC4:AC5"/>
    <mergeCell ref="AD4:AD5"/>
    <mergeCell ref="AE4:AE5"/>
    <mergeCell ref="AF4:AF5"/>
    <mergeCell ref="AG4:AG5"/>
    <mergeCell ref="AH4:AH5"/>
  </mergeCells>
  <pageMargins left="0.31496062992125984" right="0.31496062992125984" top="0.35433070866141736" bottom="0.15748031496062992" header="0.31496062992125984" footer="0.31496062992125984"/>
  <pageSetup paperSize="9" scale="55" orientation="landscape" r:id="rId1"/>
  <colBreaks count="1" manualBreakCount="1">
    <brk id="22" max="3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S14"/>
  <sheetViews>
    <sheetView workbookViewId="0">
      <selection activeCell="R8" sqref="R8:S14"/>
    </sheetView>
  </sheetViews>
  <sheetFormatPr defaultRowHeight="15" x14ac:dyDescent="0.25"/>
  <cols>
    <col min="1" max="1" width="28.5703125" customWidth="1"/>
    <col min="2" max="19" width="14.85546875" customWidth="1"/>
  </cols>
  <sheetData>
    <row r="4" spans="1:19" ht="15.75" thickBot="1" x14ac:dyDescent="0.3"/>
    <row r="5" spans="1:19" ht="64.5" customHeight="1" thickBot="1" x14ac:dyDescent="0.3">
      <c r="B5" s="427" t="s">
        <v>108</v>
      </c>
      <c r="C5" s="428"/>
      <c r="D5" s="427" t="s">
        <v>110</v>
      </c>
      <c r="E5" s="428"/>
      <c r="F5" s="427" t="s">
        <v>111</v>
      </c>
      <c r="G5" s="428"/>
      <c r="H5" s="427" t="s">
        <v>112</v>
      </c>
      <c r="I5" s="428"/>
      <c r="J5" s="427" t="s">
        <v>113</v>
      </c>
      <c r="K5" s="428"/>
      <c r="L5" s="427" t="s">
        <v>70</v>
      </c>
      <c r="M5" s="428"/>
      <c r="N5" s="427" t="s">
        <v>71</v>
      </c>
      <c r="O5" s="428"/>
      <c r="P5" s="427" t="s">
        <v>114</v>
      </c>
      <c r="Q5" s="428"/>
      <c r="R5" s="427" t="s">
        <v>115</v>
      </c>
      <c r="S5" s="428"/>
    </row>
    <row r="6" spans="1:19" s="241" customFormat="1" ht="27" customHeight="1" x14ac:dyDescent="0.25">
      <c r="B6" s="243" t="s">
        <v>109</v>
      </c>
      <c r="C6" s="244" t="s">
        <v>116</v>
      </c>
      <c r="D6" s="243" t="str">
        <f>B6</f>
        <v>на 01.01.2023</v>
      </c>
      <c r="E6" s="244" t="str">
        <f>C6</f>
        <v>на 01.01.2024</v>
      </c>
      <c r="F6" s="243" t="str">
        <f>B6</f>
        <v>на 01.01.2023</v>
      </c>
      <c r="G6" s="244" t="str">
        <f>C6</f>
        <v>на 01.01.2024</v>
      </c>
      <c r="H6" s="243" t="str">
        <f>B6</f>
        <v>на 01.01.2023</v>
      </c>
      <c r="I6" s="244" t="str">
        <f>C6</f>
        <v>на 01.01.2024</v>
      </c>
      <c r="J6" s="243" t="str">
        <f>B6</f>
        <v>на 01.01.2023</v>
      </c>
      <c r="K6" s="244" t="str">
        <f>C6</f>
        <v>на 01.01.2024</v>
      </c>
      <c r="L6" s="243" t="str">
        <f>B6</f>
        <v>на 01.01.2023</v>
      </c>
      <c r="M6" s="244" t="str">
        <f>C6</f>
        <v>на 01.01.2024</v>
      </c>
      <c r="N6" s="243" t="str">
        <f>B6</f>
        <v>на 01.01.2023</v>
      </c>
      <c r="O6" s="244" t="str">
        <f>C6</f>
        <v>на 01.01.2024</v>
      </c>
      <c r="P6" s="243" t="str">
        <f>B6</f>
        <v>на 01.01.2023</v>
      </c>
      <c r="Q6" s="244" t="str">
        <f>C6</f>
        <v>на 01.01.2024</v>
      </c>
      <c r="R6" s="243" t="str">
        <f>B6</f>
        <v>на 01.01.2023</v>
      </c>
      <c r="S6" s="244" t="str">
        <f>C6</f>
        <v>на 01.01.2024</v>
      </c>
    </row>
    <row r="7" spans="1:19" ht="20.25" x14ac:dyDescent="0.3">
      <c r="A7" s="242" t="s">
        <v>32</v>
      </c>
      <c r="B7" s="245">
        <f t="shared" ref="B7:S7" si="0">SUM(B8:B14)</f>
        <v>1379</v>
      </c>
      <c r="C7" s="246">
        <f t="shared" si="0"/>
        <v>873</v>
      </c>
      <c r="D7" s="245">
        <f t="shared" si="0"/>
        <v>569</v>
      </c>
      <c r="E7" s="246">
        <f t="shared" si="0"/>
        <v>325</v>
      </c>
      <c r="F7" s="245">
        <f t="shared" si="0"/>
        <v>43</v>
      </c>
      <c r="G7" s="246">
        <f t="shared" si="0"/>
        <v>130</v>
      </c>
      <c r="H7" s="245">
        <f t="shared" si="0"/>
        <v>545</v>
      </c>
      <c r="I7" s="246">
        <f t="shared" si="0"/>
        <v>213</v>
      </c>
      <c r="J7" s="245">
        <f t="shared" si="0"/>
        <v>1329</v>
      </c>
      <c r="K7" s="246">
        <f t="shared" si="0"/>
        <v>807</v>
      </c>
      <c r="L7" s="245">
        <f t="shared" si="0"/>
        <v>3857</v>
      </c>
      <c r="M7" s="246">
        <f t="shared" si="0"/>
        <v>2310</v>
      </c>
      <c r="N7" s="245">
        <f t="shared" si="0"/>
        <v>1290</v>
      </c>
      <c r="O7" s="246">
        <f t="shared" si="0"/>
        <v>632</v>
      </c>
      <c r="P7" s="245">
        <f t="shared" si="0"/>
        <v>3086</v>
      </c>
      <c r="Q7" s="246">
        <f t="shared" si="0"/>
        <v>1713</v>
      </c>
      <c r="R7" s="245">
        <f t="shared" si="0"/>
        <v>2061</v>
      </c>
      <c r="S7" s="246">
        <f t="shared" si="0"/>
        <v>1229</v>
      </c>
    </row>
    <row r="8" spans="1:19" ht="37.5" x14ac:dyDescent="0.3">
      <c r="A8" s="131" t="s">
        <v>93</v>
      </c>
      <c r="B8" s="245">
        <v>118</v>
      </c>
      <c r="C8" s="246">
        <v>114</v>
      </c>
      <c r="D8" s="245">
        <v>43</v>
      </c>
      <c r="E8" s="246">
        <v>42</v>
      </c>
      <c r="F8" s="245">
        <v>2</v>
      </c>
      <c r="G8" s="246">
        <v>9</v>
      </c>
      <c r="H8" s="245">
        <v>90</v>
      </c>
      <c r="I8" s="246">
        <v>47</v>
      </c>
      <c r="J8" s="245">
        <v>166</v>
      </c>
      <c r="K8" s="246">
        <v>107</v>
      </c>
      <c r="L8" s="245">
        <v>387</v>
      </c>
      <c r="M8" s="246">
        <v>301</v>
      </c>
      <c r="N8" s="245">
        <v>139</v>
      </c>
      <c r="O8" s="246">
        <v>66</v>
      </c>
      <c r="P8" s="245">
        <v>403</v>
      </c>
      <c r="Q8" s="246">
        <v>257</v>
      </c>
      <c r="R8" s="245">
        <v>123</v>
      </c>
      <c r="S8" s="246">
        <v>110</v>
      </c>
    </row>
    <row r="9" spans="1:19" ht="37.5" x14ac:dyDescent="0.3">
      <c r="A9" s="132" t="s">
        <v>94</v>
      </c>
      <c r="B9" s="245">
        <v>128</v>
      </c>
      <c r="C9" s="246">
        <v>116</v>
      </c>
      <c r="D9" s="245">
        <v>55</v>
      </c>
      <c r="E9" s="246">
        <v>47</v>
      </c>
      <c r="F9" s="245">
        <v>8</v>
      </c>
      <c r="G9" s="246">
        <v>20</v>
      </c>
      <c r="H9" s="245">
        <v>39</v>
      </c>
      <c r="I9" s="246">
        <v>16</v>
      </c>
      <c r="J9" s="245">
        <v>115</v>
      </c>
      <c r="K9" s="246">
        <v>87</v>
      </c>
      <c r="L9" s="245">
        <v>368</v>
      </c>
      <c r="M9" s="246">
        <v>240</v>
      </c>
      <c r="N9" s="245">
        <v>124</v>
      </c>
      <c r="O9" s="246">
        <v>89</v>
      </c>
      <c r="P9" s="245">
        <v>240</v>
      </c>
      <c r="Q9" s="246">
        <v>152</v>
      </c>
      <c r="R9" s="245">
        <v>252</v>
      </c>
      <c r="S9" s="246">
        <v>177</v>
      </c>
    </row>
    <row r="10" spans="1:19" ht="37.5" x14ac:dyDescent="0.3">
      <c r="A10" s="132" t="s">
        <v>95</v>
      </c>
      <c r="B10" s="245">
        <v>478</v>
      </c>
      <c r="C10" s="246">
        <v>255</v>
      </c>
      <c r="D10" s="245">
        <v>216</v>
      </c>
      <c r="E10" s="246">
        <v>102</v>
      </c>
      <c r="F10" s="245">
        <v>12</v>
      </c>
      <c r="G10" s="246">
        <v>44</v>
      </c>
      <c r="H10" s="245">
        <v>210</v>
      </c>
      <c r="I10" s="246">
        <v>73</v>
      </c>
      <c r="J10" s="245">
        <v>447</v>
      </c>
      <c r="K10" s="246">
        <v>251</v>
      </c>
      <c r="L10" s="245">
        <v>1340</v>
      </c>
      <c r="M10" s="246">
        <v>738</v>
      </c>
      <c r="N10" s="245">
        <v>431</v>
      </c>
      <c r="O10" s="246">
        <v>177</v>
      </c>
      <c r="P10" s="245">
        <v>1268</v>
      </c>
      <c r="Q10" s="246">
        <v>643</v>
      </c>
      <c r="R10" s="245">
        <v>503</v>
      </c>
      <c r="S10" s="246">
        <v>272</v>
      </c>
    </row>
    <row r="11" spans="1:19" ht="37.5" x14ac:dyDescent="0.3">
      <c r="A11" s="132" t="s">
        <v>96</v>
      </c>
      <c r="B11" s="245">
        <v>211</v>
      </c>
      <c r="C11" s="246">
        <v>113</v>
      </c>
      <c r="D11" s="245">
        <v>68</v>
      </c>
      <c r="E11" s="246">
        <v>40</v>
      </c>
      <c r="F11" s="245">
        <v>5</v>
      </c>
      <c r="G11" s="246">
        <v>17</v>
      </c>
      <c r="H11" s="245">
        <v>66</v>
      </c>
      <c r="I11" s="246">
        <v>20</v>
      </c>
      <c r="J11" s="245">
        <v>202</v>
      </c>
      <c r="K11" s="246">
        <v>125</v>
      </c>
      <c r="L11" s="245">
        <v>538</v>
      </c>
      <c r="M11" s="246">
        <v>273</v>
      </c>
      <c r="N11" s="245">
        <v>169</v>
      </c>
      <c r="O11" s="246">
        <v>108</v>
      </c>
      <c r="P11" s="245">
        <v>274</v>
      </c>
      <c r="Q11" s="246">
        <v>149</v>
      </c>
      <c r="R11" s="245">
        <v>433</v>
      </c>
      <c r="S11" s="246">
        <v>232</v>
      </c>
    </row>
    <row r="12" spans="1:19" ht="37.5" x14ac:dyDescent="0.3">
      <c r="A12" s="132" t="s">
        <v>97</v>
      </c>
      <c r="B12" s="245">
        <v>256</v>
      </c>
      <c r="C12" s="246">
        <v>156</v>
      </c>
      <c r="D12" s="245">
        <v>89</v>
      </c>
      <c r="E12" s="246">
        <v>54</v>
      </c>
      <c r="F12" s="245">
        <v>4</v>
      </c>
      <c r="G12" s="246">
        <v>23</v>
      </c>
      <c r="H12" s="245">
        <v>84</v>
      </c>
      <c r="I12" s="246">
        <v>34</v>
      </c>
      <c r="J12" s="245">
        <v>236</v>
      </c>
      <c r="K12" s="246">
        <v>130</v>
      </c>
      <c r="L12" s="245">
        <v>677</v>
      </c>
      <c r="M12" s="246">
        <v>443</v>
      </c>
      <c r="N12" s="245">
        <v>247</v>
      </c>
      <c r="O12" s="246">
        <v>108</v>
      </c>
      <c r="P12" s="245">
        <v>493</v>
      </c>
      <c r="Q12" s="246">
        <v>287</v>
      </c>
      <c r="R12" s="245">
        <v>431</v>
      </c>
      <c r="S12" s="246">
        <v>264</v>
      </c>
    </row>
    <row r="13" spans="1:19" ht="37.5" x14ac:dyDescent="0.3">
      <c r="A13" s="132" t="s">
        <v>98</v>
      </c>
      <c r="B13" s="245">
        <v>85</v>
      </c>
      <c r="C13" s="246">
        <v>56</v>
      </c>
      <c r="D13" s="245">
        <v>52</v>
      </c>
      <c r="E13" s="246">
        <v>25</v>
      </c>
      <c r="F13" s="245">
        <v>1</v>
      </c>
      <c r="G13" s="246">
        <v>5</v>
      </c>
      <c r="H13" s="245">
        <v>25</v>
      </c>
      <c r="I13" s="246">
        <v>13</v>
      </c>
      <c r="J13" s="245">
        <v>79</v>
      </c>
      <c r="K13" s="246">
        <v>37</v>
      </c>
      <c r="L13" s="245">
        <v>244</v>
      </c>
      <c r="M13" s="246">
        <v>129</v>
      </c>
      <c r="N13" s="245">
        <v>76</v>
      </c>
      <c r="O13" s="246">
        <v>29</v>
      </c>
      <c r="P13" s="245">
        <v>178</v>
      </c>
      <c r="Q13" s="246">
        <v>89</v>
      </c>
      <c r="R13" s="245">
        <v>142</v>
      </c>
      <c r="S13" s="246">
        <v>69</v>
      </c>
    </row>
    <row r="14" spans="1:19" ht="38.25" thickBot="1" x14ac:dyDescent="0.35">
      <c r="A14" s="133" t="s">
        <v>99</v>
      </c>
      <c r="B14" s="247">
        <v>103</v>
      </c>
      <c r="C14" s="248">
        <v>63</v>
      </c>
      <c r="D14" s="247">
        <v>46</v>
      </c>
      <c r="E14" s="248">
        <v>15</v>
      </c>
      <c r="F14" s="247">
        <v>11</v>
      </c>
      <c r="G14" s="248">
        <v>12</v>
      </c>
      <c r="H14" s="247">
        <v>31</v>
      </c>
      <c r="I14" s="248">
        <v>10</v>
      </c>
      <c r="J14" s="247">
        <v>84</v>
      </c>
      <c r="K14" s="248">
        <v>70</v>
      </c>
      <c r="L14" s="247">
        <v>303</v>
      </c>
      <c r="M14" s="248">
        <v>186</v>
      </c>
      <c r="N14" s="247">
        <v>104</v>
      </c>
      <c r="O14" s="248">
        <v>55</v>
      </c>
      <c r="P14" s="247">
        <v>230</v>
      </c>
      <c r="Q14" s="248">
        <v>136</v>
      </c>
      <c r="R14" s="247">
        <v>177</v>
      </c>
      <c r="S14" s="248">
        <v>105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8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20"/>
  <sheetViews>
    <sheetView view="pageBreakPreview" zoomScale="82" zoomScaleNormal="70" zoomScaleSheetLayoutView="82" workbookViewId="0">
      <selection activeCell="L16" sqref="L16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307" t="s">
        <v>66</v>
      </c>
      <c r="B1" s="307"/>
      <c r="C1" s="307"/>
      <c r="D1" s="307"/>
      <c r="E1" s="307"/>
    </row>
    <row r="2" spans="1:11" s="3" customFormat="1" ht="23.25" customHeight="1" x14ac:dyDescent="0.25">
      <c r="A2" s="312" t="s">
        <v>0</v>
      </c>
      <c r="B2" s="346" t="s">
        <v>120</v>
      </c>
      <c r="C2" s="346" t="s">
        <v>121</v>
      </c>
      <c r="D2" s="310" t="s">
        <v>1</v>
      </c>
      <c r="E2" s="311"/>
    </row>
    <row r="3" spans="1:11" s="3" customFormat="1" ht="42" customHeight="1" x14ac:dyDescent="0.25">
      <c r="A3" s="313"/>
      <c r="B3" s="347"/>
      <c r="C3" s="347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'4(особи з інвалідн.-ЦЗ)'!B7</f>
        <v>910</v>
      </c>
      <c r="C5" s="64">
        <f>'4(особи з інвалідн.-ЦЗ)'!C7</f>
        <v>698</v>
      </c>
      <c r="D5" s="9">
        <f t="shared" ref="D5" si="0">C5*100/B5</f>
        <v>76.703296703296701</v>
      </c>
      <c r="E5" s="65">
        <f t="shared" ref="E5" si="1">C5-B5</f>
        <v>-212</v>
      </c>
      <c r="K5" s="11"/>
    </row>
    <row r="6" spans="1:11" s="3" customFormat="1" ht="26.85" customHeight="1" x14ac:dyDescent="0.25">
      <c r="A6" s="8" t="s">
        <v>26</v>
      </c>
      <c r="B6" s="64">
        <f>'4(особи з інвалідн.-ЦЗ)'!E7</f>
        <v>824</v>
      </c>
      <c r="C6" s="64">
        <f>'4(особи з інвалідн.-ЦЗ)'!F7</f>
        <v>625</v>
      </c>
      <c r="D6" s="9">
        <f t="shared" ref="D6:D12" si="2">C6*100/B6</f>
        <v>75.849514563106794</v>
      </c>
      <c r="E6" s="65">
        <f t="shared" ref="E6:E12" si="3">C6-B6</f>
        <v>-199</v>
      </c>
      <c r="K6" s="11"/>
    </row>
    <row r="7" spans="1:11" s="3" customFormat="1" ht="23.1" customHeight="1" x14ac:dyDescent="0.25">
      <c r="A7" s="262" t="s">
        <v>101</v>
      </c>
      <c r="B7" s="82">
        <f>'4(особи з інвалідн.-ЦЗ)'!H7</f>
        <v>255</v>
      </c>
      <c r="C7" s="82">
        <f>'4(особи з інвалідн.-ЦЗ)'!I7</f>
        <v>300</v>
      </c>
      <c r="D7" s="14">
        <f t="shared" si="2"/>
        <v>117.64705882352941</v>
      </c>
      <c r="E7" s="76">
        <f t="shared" si="3"/>
        <v>45</v>
      </c>
      <c r="K7" s="11"/>
    </row>
    <row r="8" spans="1:11" s="3" customFormat="1" ht="47.1" customHeight="1" x14ac:dyDescent="0.25">
      <c r="A8" s="12" t="s">
        <v>27</v>
      </c>
      <c r="B8" s="64">
        <f>'4(особи з інвалідн.-ЦЗ)'!K7</f>
        <v>74</v>
      </c>
      <c r="C8" s="64">
        <f>'4(особи з інвалідн.-ЦЗ)'!L7</f>
        <v>100</v>
      </c>
      <c r="D8" s="9">
        <f t="shared" si="2"/>
        <v>135.13513513513513</v>
      </c>
      <c r="E8" s="65">
        <f t="shared" si="3"/>
        <v>26</v>
      </c>
      <c r="K8" s="11"/>
    </row>
    <row r="9" spans="1:11" s="3" customFormat="1" ht="27.6" customHeight="1" x14ac:dyDescent="0.25">
      <c r="A9" s="13" t="s">
        <v>28</v>
      </c>
      <c r="B9" s="64">
        <f>'4(особи з інвалідн.-ЦЗ)'!N7</f>
        <v>18</v>
      </c>
      <c r="C9" s="64">
        <f>'4(особи з інвалідн.-ЦЗ)'!O7</f>
        <v>50</v>
      </c>
      <c r="D9" s="9" t="str">
        <f>'4(особи з інвалідн.-ЦЗ)'!P7</f>
        <v>+2,8р.</v>
      </c>
      <c r="E9" s="65">
        <f t="shared" si="3"/>
        <v>32</v>
      </c>
      <c r="K9" s="11"/>
    </row>
    <row r="10" spans="1:11" s="3" customFormat="1" ht="23.1" customHeight="1" x14ac:dyDescent="0.25">
      <c r="A10" s="263" t="s">
        <v>102</v>
      </c>
      <c r="B10" s="82">
        <f>'4(особи з інвалідн.-ЦЗ)'!Q7</f>
        <v>0</v>
      </c>
      <c r="C10" s="82">
        <f>'4(особи з інвалідн.-ЦЗ)'!R7</f>
        <v>28</v>
      </c>
      <c r="D10" s="319">
        <f>C10-B10</f>
        <v>28</v>
      </c>
      <c r="E10" s="320"/>
      <c r="K10" s="11"/>
    </row>
    <row r="11" spans="1:11" s="3" customFormat="1" ht="46.35" customHeight="1" x14ac:dyDescent="0.25">
      <c r="A11" s="13" t="s">
        <v>19</v>
      </c>
      <c r="B11" s="64">
        <f>'4(особи з інвалідн.-ЦЗ)'!T7</f>
        <v>0</v>
      </c>
      <c r="C11" s="64">
        <f>'4(особи з інвалідн.-ЦЗ)'!U7</f>
        <v>11</v>
      </c>
      <c r="D11" s="9" t="str">
        <f>'4(особи з інвалідн.-ЦЗ)'!V7</f>
        <v>-</v>
      </c>
      <c r="E11" s="65">
        <f t="shared" si="3"/>
        <v>11</v>
      </c>
      <c r="K11" s="11"/>
    </row>
    <row r="12" spans="1:11" s="3" customFormat="1" ht="46.35" customHeight="1" x14ac:dyDescent="0.25">
      <c r="A12" s="13" t="s">
        <v>29</v>
      </c>
      <c r="B12" s="64">
        <f>'4(особи з інвалідн.-ЦЗ)'!W7</f>
        <v>534</v>
      </c>
      <c r="C12" s="64">
        <f>'4(особи з інвалідн.-ЦЗ)'!X7</f>
        <v>450</v>
      </c>
      <c r="D12" s="9">
        <f t="shared" si="2"/>
        <v>84.269662921348313</v>
      </c>
      <c r="E12" s="65">
        <f t="shared" si="3"/>
        <v>-84</v>
      </c>
      <c r="K12" s="11"/>
    </row>
    <row r="13" spans="1:11" s="3" customFormat="1" ht="12.75" customHeight="1" x14ac:dyDescent="0.25">
      <c r="A13" s="314" t="s">
        <v>4</v>
      </c>
      <c r="B13" s="315"/>
      <c r="C13" s="315"/>
      <c r="D13" s="315"/>
      <c r="E13" s="315"/>
      <c r="K13" s="11"/>
    </row>
    <row r="14" spans="1:11" s="3" customFormat="1" ht="15" customHeight="1" x14ac:dyDescent="0.25">
      <c r="A14" s="316"/>
      <c r="B14" s="317"/>
      <c r="C14" s="317"/>
      <c r="D14" s="317"/>
      <c r="E14" s="317"/>
      <c r="K14" s="11"/>
    </row>
    <row r="15" spans="1:11" s="3" customFormat="1" ht="20.25" customHeight="1" x14ac:dyDescent="0.25">
      <c r="A15" s="312" t="s">
        <v>0</v>
      </c>
      <c r="B15" s="318" t="s">
        <v>122</v>
      </c>
      <c r="C15" s="318" t="s">
        <v>123</v>
      </c>
      <c r="D15" s="310" t="s">
        <v>1</v>
      </c>
      <c r="E15" s="311"/>
      <c r="K15" s="11"/>
    </row>
    <row r="16" spans="1:11" ht="35.85" customHeight="1" x14ac:dyDescent="0.2">
      <c r="A16" s="313"/>
      <c r="B16" s="318"/>
      <c r="C16" s="318"/>
      <c r="D16" s="4" t="s">
        <v>2</v>
      </c>
      <c r="E16" s="5" t="s">
        <v>24</v>
      </c>
      <c r="K16" s="11"/>
    </row>
    <row r="17" spans="1:11" ht="27.75" customHeight="1" x14ac:dyDescent="0.2">
      <c r="A17" s="8" t="s">
        <v>30</v>
      </c>
      <c r="B17" s="64">
        <f>'4(особи з інвалідн.-ЦЗ)'!Z7</f>
        <v>431</v>
      </c>
      <c r="C17" s="64">
        <f>'4(особи з інвалідн.-ЦЗ)'!AA7</f>
        <v>407</v>
      </c>
      <c r="D17" s="14">
        <f t="shared" ref="D17" si="4">C17*100/B17</f>
        <v>94.431554524361943</v>
      </c>
      <c r="E17" s="65">
        <f t="shared" ref="E17" si="5">C17-B17</f>
        <v>-24</v>
      </c>
      <c r="K17" s="11"/>
    </row>
    <row r="18" spans="1:11" ht="27.75" customHeight="1" x14ac:dyDescent="0.2">
      <c r="A18" s="1" t="s">
        <v>26</v>
      </c>
      <c r="B18" s="64">
        <f>'4(особи з інвалідн.-ЦЗ)'!AC7</f>
        <v>399</v>
      </c>
      <c r="C18" s="64">
        <f>'4(особи з інвалідн.-ЦЗ)'!AD7</f>
        <v>352</v>
      </c>
      <c r="D18" s="14">
        <f t="shared" ref="D18:D19" si="6">C18*100/B18</f>
        <v>88.220551378446117</v>
      </c>
      <c r="E18" s="65">
        <f t="shared" ref="E18:E19" si="7">C18-B18</f>
        <v>-47</v>
      </c>
      <c r="K18" s="11"/>
    </row>
    <row r="19" spans="1:11" ht="27.75" customHeight="1" x14ac:dyDescent="0.2">
      <c r="A19" s="1" t="s">
        <v>31</v>
      </c>
      <c r="B19" s="64">
        <f>'4(особи з інвалідн.-ЦЗ)'!AF7</f>
        <v>289</v>
      </c>
      <c r="C19" s="64">
        <f>'4(особи з інвалідн.-ЦЗ)'!AG7</f>
        <v>251</v>
      </c>
      <c r="D19" s="14">
        <f t="shared" si="6"/>
        <v>86.851211072664356</v>
      </c>
      <c r="E19" s="65">
        <f t="shared" si="7"/>
        <v>-38</v>
      </c>
      <c r="K19" s="11"/>
    </row>
    <row r="20" spans="1:11" ht="64.349999999999994" customHeight="1" x14ac:dyDescent="0.25">
      <c r="A20" s="306"/>
      <c r="B20" s="306"/>
      <c r="C20" s="306"/>
      <c r="D20" s="306"/>
      <c r="E20" s="306"/>
    </row>
  </sheetData>
  <mergeCells count="12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L67"/>
  <sheetViews>
    <sheetView view="pageBreakPreview" zoomScale="72" zoomScaleNormal="75" zoomScaleSheetLayoutView="7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I9" sqref="AI9"/>
    </sheetView>
  </sheetViews>
  <sheetFormatPr defaultColWidth="9.42578125" defaultRowHeight="14.25" x14ac:dyDescent="0.2"/>
  <cols>
    <col min="1" max="1" width="27.5703125" style="41" customWidth="1"/>
    <col min="2" max="3" width="10.140625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28515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42578125" style="41" customWidth="1"/>
    <col min="22" max="22" width="8.42578125" style="41" customWidth="1"/>
    <col min="23" max="24" width="11.7109375" style="41" customWidth="1"/>
    <col min="25" max="25" width="8.42578125" style="41" customWidth="1"/>
    <col min="26" max="27" width="11.85546875" style="41" customWidth="1"/>
    <col min="28" max="28" width="8.42578125" style="41" customWidth="1"/>
    <col min="29" max="30" width="11.85546875" style="41" customWidth="1"/>
    <col min="31" max="31" width="8.42578125" style="41" customWidth="1"/>
    <col min="32" max="33" width="11.7109375" style="41" customWidth="1"/>
    <col min="34" max="34" width="10.28515625" style="41" customWidth="1"/>
    <col min="35" max="16384" width="9.42578125" style="41"/>
  </cols>
  <sheetData>
    <row r="1" spans="1:38" s="26" customFormat="1" ht="60" customHeight="1" x14ac:dyDescent="0.25">
      <c r="B1" s="342" t="s">
        <v>125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31"/>
      <c r="U1" s="231"/>
      <c r="V1" s="231"/>
      <c r="W1" s="25"/>
      <c r="X1" s="25"/>
      <c r="Y1" s="25"/>
      <c r="Z1" s="25"/>
      <c r="AA1" s="321" t="s">
        <v>14</v>
      </c>
      <c r="AB1" s="321"/>
      <c r="AC1" s="321"/>
      <c r="AD1" s="321"/>
      <c r="AE1" s="321"/>
      <c r="AF1" s="321"/>
      <c r="AG1" s="321"/>
      <c r="AH1" s="321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232"/>
      <c r="U2" s="232"/>
      <c r="V2" s="232"/>
      <c r="W2" s="28"/>
      <c r="X2" s="28"/>
      <c r="Y2" s="28"/>
      <c r="Z2" s="28"/>
      <c r="AA2" s="28"/>
      <c r="AB2" s="28"/>
      <c r="AD2" s="341"/>
      <c r="AE2" s="341"/>
      <c r="AF2" s="343" t="s">
        <v>7</v>
      </c>
      <c r="AG2" s="343"/>
      <c r="AH2" s="343"/>
      <c r="AI2" s="51"/>
    </row>
    <row r="3" spans="1:38" s="30" customFormat="1" ht="90" customHeight="1" x14ac:dyDescent="0.25">
      <c r="A3" s="348"/>
      <c r="B3" s="322" t="s">
        <v>20</v>
      </c>
      <c r="C3" s="323"/>
      <c r="D3" s="323"/>
      <c r="E3" s="325" t="s">
        <v>81</v>
      </c>
      <c r="F3" s="326"/>
      <c r="G3" s="327"/>
      <c r="H3" s="325" t="s">
        <v>103</v>
      </c>
      <c r="I3" s="326"/>
      <c r="J3" s="327"/>
      <c r="K3" s="336" t="s">
        <v>74</v>
      </c>
      <c r="L3" s="326"/>
      <c r="M3" s="337"/>
      <c r="N3" s="325" t="s">
        <v>9</v>
      </c>
      <c r="O3" s="326"/>
      <c r="P3" s="327"/>
      <c r="Q3" s="325" t="s">
        <v>105</v>
      </c>
      <c r="R3" s="326"/>
      <c r="S3" s="327"/>
      <c r="T3" s="336" t="s">
        <v>10</v>
      </c>
      <c r="U3" s="326"/>
      <c r="V3" s="337"/>
      <c r="W3" s="322" t="s">
        <v>8</v>
      </c>
      <c r="X3" s="323"/>
      <c r="Y3" s="324"/>
      <c r="Z3" s="336" t="s">
        <v>15</v>
      </c>
      <c r="AA3" s="326"/>
      <c r="AB3" s="337"/>
      <c r="AC3" s="325" t="s">
        <v>11</v>
      </c>
      <c r="AD3" s="326"/>
      <c r="AE3" s="327"/>
      <c r="AF3" s="325" t="s">
        <v>12</v>
      </c>
      <c r="AG3" s="326"/>
      <c r="AH3" s="327"/>
    </row>
    <row r="4" spans="1:38" s="31" customFormat="1" ht="19.5" customHeight="1" x14ac:dyDescent="0.25">
      <c r="A4" s="34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15.75" customHeight="1" x14ac:dyDescent="0.25">
      <c r="A5" s="349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17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59.25" customHeight="1" thickBot="1" x14ac:dyDescent="0.3">
      <c r="A7" s="146" t="s">
        <v>32</v>
      </c>
      <c r="B7" s="147">
        <f>SUM(B8:B14)</f>
        <v>910</v>
      </c>
      <c r="C7" s="148">
        <f>SUM(C8:C14)</f>
        <v>698</v>
      </c>
      <c r="D7" s="152">
        <f>C7*100/B7</f>
        <v>76.703296703296701</v>
      </c>
      <c r="E7" s="150">
        <f>SUM(E8:E14)</f>
        <v>824</v>
      </c>
      <c r="F7" s="148">
        <f>SUM(F8:F14)</f>
        <v>625</v>
      </c>
      <c r="G7" s="149">
        <f>F7*100/E7</f>
        <v>75.849514563106794</v>
      </c>
      <c r="H7" s="264">
        <f>SUM(H8:H14)</f>
        <v>255</v>
      </c>
      <c r="I7" s="265">
        <f>SUM(I8:I14)</f>
        <v>300</v>
      </c>
      <c r="J7" s="271">
        <f>I7*100/H7</f>
        <v>117.64705882352941</v>
      </c>
      <c r="K7" s="151">
        <f>SUM(K8:K14)</f>
        <v>74</v>
      </c>
      <c r="L7" s="148">
        <f>SUM(L8:L14)</f>
        <v>100</v>
      </c>
      <c r="M7" s="152">
        <f>L7*100/K7</f>
        <v>135.13513513513513</v>
      </c>
      <c r="N7" s="150">
        <f>SUM(N8:N14)</f>
        <v>18</v>
      </c>
      <c r="O7" s="148">
        <f>SUM(O8:O14)</f>
        <v>50</v>
      </c>
      <c r="P7" s="198" t="s">
        <v>142</v>
      </c>
      <c r="Q7" s="150">
        <f>SUM(Q8:Q14)</f>
        <v>0</v>
      </c>
      <c r="R7" s="148">
        <f>SUM(R8:R14)</f>
        <v>28</v>
      </c>
      <c r="S7" s="198" t="str">
        <f t="shared" ref="S7:S14" si="0">IF(ISERROR(R7*100/Q7),"-",(R7*100/Q7))</f>
        <v>-</v>
      </c>
      <c r="T7" s="151">
        <f>SUM(T8:T14)</f>
        <v>0</v>
      </c>
      <c r="U7" s="148">
        <f>SUM(U8:U14)</f>
        <v>11</v>
      </c>
      <c r="V7" s="198" t="str">
        <f t="shared" ref="V7:V14" si="1">IF(ISERROR(U7*100/T7),"-",(U7*100/T7))</f>
        <v>-</v>
      </c>
      <c r="W7" s="150">
        <f>SUM(W8:W14)</f>
        <v>534</v>
      </c>
      <c r="X7" s="148">
        <f>SUM(X8:X14)</f>
        <v>450</v>
      </c>
      <c r="Y7" s="149">
        <f>X7*100/W7</f>
        <v>84.269662921348313</v>
      </c>
      <c r="Z7" s="203">
        <f>SUM(Z8:Z14)</f>
        <v>431</v>
      </c>
      <c r="AA7" s="148">
        <f>SUM(AA8:AA14)</f>
        <v>407</v>
      </c>
      <c r="AB7" s="152">
        <f>AA7*100/Z7</f>
        <v>94.431554524361943</v>
      </c>
      <c r="AC7" s="150">
        <f>SUM(AC8:AC14)</f>
        <v>399</v>
      </c>
      <c r="AD7" s="148">
        <f>SUM(AD8:AD14)</f>
        <v>352</v>
      </c>
      <c r="AE7" s="149">
        <f>AD7*100/AC7</f>
        <v>88.220551378446117</v>
      </c>
      <c r="AF7" s="150">
        <f>SUM(AF8:AF14)</f>
        <v>289</v>
      </c>
      <c r="AG7" s="148">
        <f>SUM(AG8:AG14)</f>
        <v>251</v>
      </c>
      <c r="AH7" s="149">
        <f>AG7*100/AF7</f>
        <v>86.851211072664356</v>
      </c>
      <c r="AI7" s="34"/>
      <c r="AL7" s="39"/>
    </row>
    <row r="8" spans="1:38" s="39" customFormat="1" ht="45.75" customHeight="1" x14ac:dyDescent="0.25">
      <c r="A8" s="131" t="s">
        <v>93</v>
      </c>
      <c r="B8" s="153">
        <v>73</v>
      </c>
      <c r="C8" s="143">
        <v>83</v>
      </c>
      <c r="D8" s="154">
        <f t="shared" ref="D8:D14" si="2">C8*100/B8</f>
        <v>113.6986301369863</v>
      </c>
      <c r="E8" s="155">
        <v>68</v>
      </c>
      <c r="F8" s="143">
        <v>77</v>
      </c>
      <c r="G8" s="154">
        <f t="shared" ref="G8:G14" si="3">F8*100/E8</f>
        <v>113.23529411764706</v>
      </c>
      <c r="H8" s="266">
        <f>E8-'статус на початок року'!D8</f>
        <v>25</v>
      </c>
      <c r="I8" s="267">
        <f>F8-'статус на початок року'!E8</f>
        <v>35</v>
      </c>
      <c r="J8" s="272">
        <f t="shared" ref="J8:J14" si="4">IF(ISERROR(I8*100/H8),"-",(I8*100/H8))</f>
        <v>140</v>
      </c>
      <c r="K8" s="156">
        <v>8</v>
      </c>
      <c r="L8" s="189">
        <v>19</v>
      </c>
      <c r="M8" s="301">
        <f t="shared" ref="M8:M14" si="5">IF(ISERROR(L8*100/K8),"-",(L8*100/K8))</f>
        <v>237.5</v>
      </c>
      <c r="N8" s="159">
        <v>0</v>
      </c>
      <c r="O8" s="183">
        <v>6</v>
      </c>
      <c r="P8" s="224" t="str">
        <f t="shared" ref="P8:P14" si="6">IF(ISERROR(O8*100/N8),"-",(O8*100/N8))</f>
        <v>-</v>
      </c>
      <c r="Q8" s="159">
        <v>0</v>
      </c>
      <c r="R8" s="157">
        <v>1</v>
      </c>
      <c r="S8" s="218" t="str">
        <f t="shared" si="0"/>
        <v>-</v>
      </c>
      <c r="T8" s="160">
        <v>0</v>
      </c>
      <c r="U8" s="144">
        <v>1</v>
      </c>
      <c r="V8" s="158" t="str">
        <f t="shared" si="1"/>
        <v>-</v>
      </c>
      <c r="W8" s="159">
        <v>42</v>
      </c>
      <c r="X8" s="157">
        <v>55</v>
      </c>
      <c r="Y8" s="154">
        <f t="shared" ref="Y8:Y14" si="7">X8*100/W8</f>
        <v>130.95238095238096</v>
      </c>
      <c r="Z8" s="204">
        <v>31</v>
      </c>
      <c r="AA8" s="161">
        <v>40</v>
      </c>
      <c r="AB8" s="158">
        <f t="shared" ref="AB8:AB14" si="8">AA8*100/Z8</f>
        <v>129.03225806451613</v>
      </c>
      <c r="AC8" s="155">
        <v>30</v>
      </c>
      <c r="AD8" s="145">
        <v>37</v>
      </c>
      <c r="AE8" s="154">
        <f t="shared" ref="AE8:AE14" si="9">AD8*100/AC8</f>
        <v>123.33333333333333</v>
      </c>
      <c r="AF8" s="159">
        <v>18</v>
      </c>
      <c r="AG8" s="183">
        <v>28</v>
      </c>
      <c r="AH8" s="154">
        <f t="shared" ref="AH8:AH14" si="10">AG8*100/AF8</f>
        <v>155.55555555555554</v>
      </c>
      <c r="AI8" s="34"/>
      <c r="AJ8" s="38"/>
    </row>
    <row r="9" spans="1:38" s="40" customFormat="1" ht="45.75" customHeight="1" x14ac:dyDescent="0.25">
      <c r="A9" s="132" t="s">
        <v>94</v>
      </c>
      <c r="B9" s="162">
        <v>86</v>
      </c>
      <c r="C9" s="143">
        <v>101</v>
      </c>
      <c r="D9" s="163">
        <f t="shared" si="2"/>
        <v>117.44186046511628</v>
      </c>
      <c r="E9" s="164">
        <v>84</v>
      </c>
      <c r="F9" s="122">
        <v>94</v>
      </c>
      <c r="G9" s="163">
        <f t="shared" si="3"/>
        <v>111.9047619047619</v>
      </c>
      <c r="H9" s="268">
        <f>E9-'статус на початок року'!D9</f>
        <v>29</v>
      </c>
      <c r="I9" s="267">
        <f>F9-'статус на початок року'!E9</f>
        <v>47</v>
      </c>
      <c r="J9" s="273">
        <f t="shared" si="4"/>
        <v>162.06896551724137</v>
      </c>
      <c r="K9" s="165">
        <v>11</v>
      </c>
      <c r="L9" s="189">
        <v>12</v>
      </c>
      <c r="M9" s="166">
        <f t="shared" si="5"/>
        <v>109.09090909090909</v>
      </c>
      <c r="N9" s="167">
        <v>2</v>
      </c>
      <c r="O9" s="124">
        <v>2</v>
      </c>
      <c r="P9" s="163">
        <f t="shared" si="6"/>
        <v>100</v>
      </c>
      <c r="Q9" s="167">
        <v>0</v>
      </c>
      <c r="R9" s="127">
        <v>6</v>
      </c>
      <c r="S9" s="163" t="str">
        <f t="shared" si="0"/>
        <v>-</v>
      </c>
      <c r="T9" s="168">
        <v>0</v>
      </c>
      <c r="U9" s="126">
        <v>0</v>
      </c>
      <c r="V9" s="166" t="str">
        <f t="shared" si="1"/>
        <v>-</v>
      </c>
      <c r="W9" s="167">
        <v>54</v>
      </c>
      <c r="X9" s="127">
        <v>67</v>
      </c>
      <c r="Y9" s="163">
        <f t="shared" si="7"/>
        <v>124.07407407407408</v>
      </c>
      <c r="Z9" s="205">
        <v>40</v>
      </c>
      <c r="AA9" s="161">
        <v>61</v>
      </c>
      <c r="AB9" s="166">
        <f t="shared" si="8"/>
        <v>152.5</v>
      </c>
      <c r="AC9" s="164">
        <v>39</v>
      </c>
      <c r="AD9" s="126">
        <v>55</v>
      </c>
      <c r="AE9" s="163">
        <f t="shared" si="9"/>
        <v>141.02564102564102</v>
      </c>
      <c r="AF9" s="167">
        <v>24</v>
      </c>
      <c r="AG9" s="124">
        <v>38</v>
      </c>
      <c r="AH9" s="163">
        <f t="shared" si="10"/>
        <v>158.33333333333334</v>
      </c>
      <c r="AI9" s="34"/>
      <c r="AJ9" s="38"/>
    </row>
    <row r="10" spans="1:38" s="39" customFormat="1" ht="45.75" customHeight="1" x14ac:dyDescent="0.25">
      <c r="A10" s="132" t="s">
        <v>95</v>
      </c>
      <c r="B10" s="162">
        <v>388</v>
      </c>
      <c r="C10" s="143">
        <v>224</v>
      </c>
      <c r="D10" s="163">
        <f t="shared" si="2"/>
        <v>57.731958762886599</v>
      </c>
      <c r="E10" s="164">
        <v>326</v>
      </c>
      <c r="F10" s="123">
        <v>189</v>
      </c>
      <c r="G10" s="163">
        <f t="shared" si="3"/>
        <v>57.975460122699388</v>
      </c>
      <c r="H10" s="268">
        <f>E10-'статус на початок року'!D10</f>
        <v>110</v>
      </c>
      <c r="I10" s="267">
        <f>F10-'статус на початок року'!E10</f>
        <v>87</v>
      </c>
      <c r="J10" s="273">
        <f t="shared" si="4"/>
        <v>79.090909090909093</v>
      </c>
      <c r="K10" s="165">
        <v>26</v>
      </c>
      <c r="L10" s="189">
        <v>24</v>
      </c>
      <c r="M10" s="166">
        <f t="shared" si="5"/>
        <v>92.307692307692307</v>
      </c>
      <c r="N10" s="167">
        <v>14</v>
      </c>
      <c r="O10" s="124">
        <v>13</v>
      </c>
      <c r="P10" s="163">
        <f t="shared" si="6"/>
        <v>92.857142857142861</v>
      </c>
      <c r="Q10" s="167">
        <v>0</v>
      </c>
      <c r="R10" s="127">
        <v>12</v>
      </c>
      <c r="S10" s="163" t="str">
        <f t="shared" si="0"/>
        <v>-</v>
      </c>
      <c r="T10" s="168">
        <v>0</v>
      </c>
      <c r="U10" s="125">
        <v>0</v>
      </c>
      <c r="V10" s="217" t="str">
        <f t="shared" si="1"/>
        <v>-</v>
      </c>
      <c r="W10" s="167">
        <v>246</v>
      </c>
      <c r="X10" s="127">
        <v>142</v>
      </c>
      <c r="Y10" s="163">
        <f t="shared" si="7"/>
        <v>57.72357723577236</v>
      </c>
      <c r="Z10" s="205">
        <v>192</v>
      </c>
      <c r="AA10" s="161">
        <v>137</v>
      </c>
      <c r="AB10" s="166">
        <f t="shared" si="8"/>
        <v>71.354166666666671</v>
      </c>
      <c r="AC10" s="164">
        <v>169</v>
      </c>
      <c r="AD10" s="126">
        <v>110</v>
      </c>
      <c r="AE10" s="163">
        <f t="shared" si="9"/>
        <v>65.088757396449708</v>
      </c>
      <c r="AF10" s="167">
        <v>131</v>
      </c>
      <c r="AG10" s="124">
        <v>89</v>
      </c>
      <c r="AH10" s="163">
        <f t="shared" si="10"/>
        <v>67.938931297709928</v>
      </c>
      <c r="AI10" s="34"/>
      <c r="AJ10" s="38"/>
    </row>
    <row r="11" spans="1:38" s="39" customFormat="1" ht="45.75" customHeight="1" x14ac:dyDescent="0.25">
      <c r="A11" s="132" t="s">
        <v>96</v>
      </c>
      <c r="B11" s="162">
        <v>102</v>
      </c>
      <c r="C11" s="143">
        <v>86</v>
      </c>
      <c r="D11" s="163">
        <f t="shared" si="2"/>
        <v>84.313725490196077</v>
      </c>
      <c r="E11" s="164">
        <v>97</v>
      </c>
      <c r="F11" s="123">
        <v>75</v>
      </c>
      <c r="G11" s="163">
        <f t="shared" si="3"/>
        <v>77.319587628865975</v>
      </c>
      <c r="H11" s="268">
        <f>E11-'статус на початок року'!D11</f>
        <v>29</v>
      </c>
      <c r="I11" s="267">
        <f>F11-'статус на початок року'!E11</f>
        <v>35</v>
      </c>
      <c r="J11" s="273">
        <f t="shared" si="4"/>
        <v>120.68965517241379</v>
      </c>
      <c r="K11" s="165">
        <v>7</v>
      </c>
      <c r="L11" s="189">
        <v>16</v>
      </c>
      <c r="M11" s="166">
        <f t="shared" si="5"/>
        <v>228.57142857142858</v>
      </c>
      <c r="N11" s="167">
        <v>0</v>
      </c>
      <c r="O11" s="124">
        <v>8</v>
      </c>
      <c r="P11" s="163" t="str">
        <f t="shared" si="6"/>
        <v>-</v>
      </c>
      <c r="Q11" s="167">
        <v>0</v>
      </c>
      <c r="R11" s="127">
        <v>6</v>
      </c>
      <c r="S11" s="163" t="str">
        <f t="shared" si="0"/>
        <v>-</v>
      </c>
      <c r="T11" s="168">
        <v>0</v>
      </c>
      <c r="U11" s="125">
        <v>0</v>
      </c>
      <c r="V11" s="166" t="str">
        <f t="shared" si="1"/>
        <v>-</v>
      </c>
      <c r="W11" s="167">
        <v>67</v>
      </c>
      <c r="X11" s="127">
        <v>59</v>
      </c>
      <c r="Y11" s="163">
        <f t="shared" si="7"/>
        <v>88.059701492537314</v>
      </c>
      <c r="Z11" s="205">
        <v>47</v>
      </c>
      <c r="AA11" s="161">
        <v>44</v>
      </c>
      <c r="AB11" s="166">
        <f t="shared" si="8"/>
        <v>93.61702127659575</v>
      </c>
      <c r="AC11" s="164">
        <v>44</v>
      </c>
      <c r="AD11" s="126">
        <v>36</v>
      </c>
      <c r="AE11" s="163">
        <f t="shared" si="9"/>
        <v>81.818181818181813</v>
      </c>
      <c r="AF11" s="167">
        <v>35</v>
      </c>
      <c r="AG11" s="124">
        <v>25</v>
      </c>
      <c r="AH11" s="163">
        <f t="shared" si="10"/>
        <v>71.428571428571431</v>
      </c>
      <c r="AI11" s="34"/>
      <c r="AJ11" s="38"/>
    </row>
    <row r="12" spans="1:38" s="39" customFormat="1" ht="45.75" customHeight="1" x14ac:dyDescent="0.25">
      <c r="A12" s="132" t="s">
        <v>97</v>
      </c>
      <c r="B12" s="162">
        <v>125</v>
      </c>
      <c r="C12" s="143">
        <v>103</v>
      </c>
      <c r="D12" s="163">
        <f t="shared" si="2"/>
        <v>82.4</v>
      </c>
      <c r="E12" s="164">
        <v>118</v>
      </c>
      <c r="F12" s="123">
        <v>98</v>
      </c>
      <c r="G12" s="163">
        <f t="shared" si="3"/>
        <v>83.050847457627114</v>
      </c>
      <c r="H12" s="268">
        <f>E12-'статус на початок року'!D12</f>
        <v>29</v>
      </c>
      <c r="I12" s="267">
        <f>F12-'статус на початок року'!E12</f>
        <v>44</v>
      </c>
      <c r="J12" s="273">
        <f t="shared" si="4"/>
        <v>151.72413793103448</v>
      </c>
      <c r="K12" s="165">
        <v>11</v>
      </c>
      <c r="L12" s="189">
        <v>11</v>
      </c>
      <c r="M12" s="166">
        <f t="shared" si="5"/>
        <v>100</v>
      </c>
      <c r="N12" s="167">
        <v>1</v>
      </c>
      <c r="O12" s="124">
        <v>7</v>
      </c>
      <c r="P12" s="218" t="s">
        <v>140</v>
      </c>
      <c r="Q12" s="167">
        <v>0</v>
      </c>
      <c r="R12" s="127">
        <v>3</v>
      </c>
      <c r="S12" s="163" t="str">
        <f t="shared" si="0"/>
        <v>-</v>
      </c>
      <c r="T12" s="168">
        <v>0</v>
      </c>
      <c r="U12" s="125">
        <v>1</v>
      </c>
      <c r="V12" s="166" t="str">
        <f t="shared" si="1"/>
        <v>-</v>
      </c>
      <c r="W12" s="167">
        <v>50</v>
      </c>
      <c r="X12" s="127">
        <v>61</v>
      </c>
      <c r="Y12" s="163">
        <f t="shared" si="7"/>
        <v>122</v>
      </c>
      <c r="Z12" s="205">
        <v>64</v>
      </c>
      <c r="AA12" s="161">
        <v>64</v>
      </c>
      <c r="AB12" s="166">
        <f t="shared" si="8"/>
        <v>100</v>
      </c>
      <c r="AC12" s="164">
        <v>62</v>
      </c>
      <c r="AD12" s="126">
        <v>60</v>
      </c>
      <c r="AE12" s="163">
        <f t="shared" si="9"/>
        <v>96.774193548387103</v>
      </c>
      <c r="AF12" s="167">
        <v>40</v>
      </c>
      <c r="AG12" s="124">
        <v>42</v>
      </c>
      <c r="AH12" s="163">
        <f t="shared" si="10"/>
        <v>105</v>
      </c>
      <c r="AI12" s="34"/>
      <c r="AJ12" s="38"/>
    </row>
    <row r="13" spans="1:38" s="39" customFormat="1" ht="45.75" customHeight="1" x14ac:dyDescent="0.25">
      <c r="A13" s="132" t="s">
        <v>98</v>
      </c>
      <c r="B13" s="162">
        <v>75</v>
      </c>
      <c r="C13" s="143">
        <v>65</v>
      </c>
      <c r="D13" s="163">
        <f t="shared" si="2"/>
        <v>86.666666666666671</v>
      </c>
      <c r="E13" s="164">
        <v>70</v>
      </c>
      <c r="F13" s="123">
        <v>59</v>
      </c>
      <c r="G13" s="163">
        <f t="shared" si="3"/>
        <v>84.285714285714292</v>
      </c>
      <c r="H13" s="268">
        <f>E13-'статус на початок року'!D13</f>
        <v>18</v>
      </c>
      <c r="I13" s="267">
        <f>F13-'статус на початок року'!E13</f>
        <v>34</v>
      </c>
      <c r="J13" s="273">
        <f t="shared" si="4"/>
        <v>188.88888888888889</v>
      </c>
      <c r="K13" s="165">
        <v>8</v>
      </c>
      <c r="L13" s="189">
        <v>10</v>
      </c>
      <c r="M13" s="166">
        <f t="shared" si="5"/>
        <v>125</v>
      </c>
      <c r="N13" s="167">
        <v>0</v>
      </c>
      <c r="O13" s="124">
        <v>5</v>
      </c>
      <c r="P13" s="218" t="str">
        <f t="shared" si="6"/>
        <v>-</v>
      </c>
      <c r="Q13" s="167">
        <v>0</v>
      </c>
      <c r="R13" s="127">
        <v>0</v>
      </c>
      <c r="S13" s="163" t="str">
        <f t="shared" si="0"/>
        <v>-</v>
      </c>
      <c r="T13" s="168">
        <v>0</v>
      </c>
      <c r="U13" s="125">
        <v>9</v>
      </c>
      <c r="V13" s="225" t="str">
        <f t="shared" si="1"/>
        <v>-</v>
      </c>
      <c r="W13" s="167">
        <v>42</v>
      </c>
      <c r="X13" s="127">
        <v>40</v>
      </c>
      <c r="Y13" s="163">
        <f t="shared" si="7"/>
        <v>95.238095238095241</v>
      </c>
      <c r="Z13" s="205">
        <v>28</v>
      </c>
      <c r="AA13" s="161">
        <v>38</v>
      </c>
      <c r="AB13" s="166">
        <f t="shared" si="8"/>
        <v>135.71428571428572</v>
      </c>
      <c r="AC13" s="164">
        <v>26</v>
      </c>
      <c r="AD13" s="126">
        <v>33</v>
      </c>
      <c r="AE13" s="163">
        <f t="shared" si="9"/>
        <v>126.92307692307692</v>
      </c>
      <c r="AF13" s="167">
        <v>21</v>
      </c>
      <c r="AG13" s="124">
        <v>18</v>
      </c>
      <c r="AH13" s="163">
        <f t="shared" si="10"/>
        <v>85.714285714285708</v>
      </c>
      <c r="AI13" s="34"/>
      <c r="AJ13" s="38"/>
    </row>
    <row r="14" spans="1:38" s="39" customFormat="1" ht="45.75" customHeight="1" thickBot="1" x14ac:dyDescent="0.3">
      <c r="A14" s="133" t="s">
        <v>99</v>
      </c>
      <c r="B14" s="169">
        <v>61</v>
      </c>
      <c r="C14" s="212">
        <v>36</v>
      </c>
      <c r="D14" s="196">
        <f t="shared" si="2"/>
        <v>59.016393442622949</v>
      </c>
      <c r="E14" s="171">
        <v>61</v>
      </c>
      <c r="F14" s="134">
        <v>33</v>
      </c>
      <c r="G14" s="170">
        <f t="shared" si="3"/>
        <v>54.098360655737707</v>
      </c>
      <c r="H14" s="269">
        <f>E14-'статус на початок року'!D14</f>
        <v>15</v>
      </c>
      <c r="I14" s="270">
        <f>F14-'статус на початок року'!E14</f>
        <v>18</v>
      </c>
      <c r="J14" s="274">
        <f t="shared" si="4"/>
        <v>120</v>
      </c>
      <c r="K14" s="172">
        <v>3</v>
      </c>
      <c r="L14" s="192">
        <v>8</v>
      </c>
      <c r="M14" s="228" t="s">
        <v>139</v>
      </c>
      <c r="N14" s="175">
        <v>1</v>
      </c>
      <c r="O14" s="184">
        <v>9</v>
      </c>
      <c r="P14" s="226" t="s">
        <v>141</v>
      </c>
      <c r="Q14" s="175">
        <v>0</v>
      </c>
      <c r="R14" s="173">
        <v>0</v>
      </c>
      <c r="S14" s="170" t="str">
        <f t="shared" si="0"/>
        <v>-</v>
      </c>
      <c r="T14" s="176">
        <v>0</v>
      </c>
      <c r="U14" s="135">
        <v>0</v>
      </c>
      <c r="V14" s="174" t="str">
        <f t="shared" si="1"/>
        <v>-</v>
      </c>
      <c r="W14" s="175">
        <v>33</v>
      </c>
      <c r="X14" s="173">
        <v>26</v>
      </c>
      <c r="Y14" s="170">
        <f t="shared" si="7"/>
        <v>78.787878787878782</v>
      </c>
      <c r="Z14" s="206">
        <v>29</v>
      </c>
      <c r="AA14" s="197">
        <v>23</v>
      </c>
      <c r="AB14" s="174">
        <f t="shared" si="8"/>
        <v>79.310344827586206</v>
      </c>
      <c r="AC14" s="171">
        <v>29</v>
      </c>
      <c r="AD14" s="185">
        <v>21</v>
      </c>
      <c r="AE14" s="170">
        <f t="shared" si="9"/>
        <v>72.41379310344827</v>
      </c>
      <c r="AF14" s="175">
        <v>20</v>
      </c>
      <c r="AG14" s="184">
        <v>11</v>
      </c>
      <c r="AH14" s="170">
        <f t="shared" si="10"/>
        <v>55</v>
      </c>
      <c r="AI14" s="34"/>
      <c r="AJ14" s="38"/>
    </row>
    <row r="15" spans="1:38" ht="66.75" customHeight="1" x14ac:dyDescent="0.25">
      <c r="A15" s="42"/>
      <c r="B15" s="42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C15:V15"/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T4:T5"/>
    <mergeCell ref="U4:U5"/>
    <mergeCell ref="V4:V5"/>
    <mergeCell ref="W4:W5"/>
    <mergeCell ref="AF3:AH3"/>
    <mergeCell ref="AF2:AH2"/>
    <mergeCell ref="AA1:AH1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AD2:AE2"/>
    <mergeCell ref="T3:V3"/>
    <mergeCell ref="W3:Y3"/>
    <mergeCell ref="Z3:AB3"/>
    <mergeCell ref="AC3:AE3"/>
    <mergeCell ref="Q3:S3"/>
    <mergeCell ref="Q4:Q5"/>
    <mergeCell ref="R4:R5"/>
    <mergeCell ref="S4:S5"/>
    <mergeCell ref="B1:S1"/>
    <mergeCell ref="P2:S2"/>
    <mergeCell ref="N4:N5"/>
    <mergeCell ref="O4:O5"/>
    <mergeCell ref="P4:P5"/>
    <mergeCell ref="B3:D3"/>
    <mergeCell ref="H3:J3"/>
    <mergeCell ref="H4:H5"/>
    <mergeCell ref="I4:I5"/>
    <mergeCell ref="J4:J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K20"/>
  <sheetViews>
    <sheetView view="pageBreakPreview" zoomScale="80" zoomScaleNormal="70" zoomScaleSheetLayoutView="80" workbookViewId="0">
      <selection activeCell="D12" sqref="D12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11" ht="80.849999999999994" customHeight="1" x14ac:dyDescent="0.2">
      <c r="A1" s="307" t="s">
        <v>107</v>
      </c>
      <c r="B1" s="307"/>
      <c r="C1" s="307"/>
      <c r="D1" s="307"/>
      <c r="E1" s="307"/>
    </row>
    <row r="2" spans="1:11" s="3" customFormat="1" ht="23.25" customHeight="1" x14ac:dyDescent="0.25">
      <c r="A2" s="312" t="s">
        <v>0</v>
      </c>
      <c r="B2" s="308" t="s">
        <v>120</v>
      </c>
      <c r="C2" s="308" t="s">
        <v>121</v>
      </c>
      <c r="D2" s="310" t="s">
        <v>1</v>
      </c>
      <c r="E2" s="311"/>
    </row>
    <row r="3" spans="1:11" s="3" customFormat="1" ht="30" x14ac:dyDescent="0.25">
      <c r="A3" s="313"/>
      <c r="B3" s="309"/>
      <c r="C3" s="309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0.25" x14ac:dyDescent="0.25">
      <c r="A5" s="8" t="s">
        <v>25</v>
      </c>
      <c r="B5" s="68">
        <f>'6-(УБД-ЦЗ)'!B7</f>
        <v>72</v>
      </c>
      <c r="C5" s="68">
        <f>'6-(УБД-ЦЗ)'!C7</f>
        <v>261</v>
      </c>
      <c r="D5" s="18" t="str">
        <f>'6-(УБД-ЦЗ)'!D7</f>
        <v>+3,6р.</v>
      </c>
      <c r="E5" s="65">
        <f t="shared" ref="E5" si="0">C5-B5</f>
        <v>189</v>
      </c>
      <c r="I5" s="11"/>
    </row>
    <row r="6" spans="1:11" s="3" customFormat="1" ht="20.25" x14ac:dyDescent="0.25">
      <c r="A6" s="8" t="s">
        <v>26</v>
      </c>
      <c r="B6" s="69">
        <f>'6-(УБД-ЦЗ)'!E7</f>
        <v>67</v>
      </c>
      <c r="C6" s="69">
        <f>'6-(УБД-ЦЗ)'!F7</f>
        <v>229</v>
      </c>
      <c r="D6" s="18" t="str">
        <f>'6-(УБД-ЦЗ)'!G7</f>
        <v>+3,4р.</v>
      </c>
      <c r="E6" s="65">
        <f t="shared" ref="E6:E12" si="1">C6-B6</f>
        <v>162</v>
      </c>
      <c r="I6" s="11"/>
    </row>
    <row r="7" spans="1:11" s="3" customFormat="1" ht="23.1" customHeight="1" x14ac:dyDescent="0.25">
      <c r="A7" s="262" t="s">
        <v>101</v>
      </c>
      <c r="B7" s="82">
        <f>'6-(УБД-ЦЗ)'!H7</f>
        <v>24</v>
      </c>
      <c r="C7" s="82">
        <f>'6-(УБД-ЦЗ)'!I7</f>
        <v>99</v>
      </c>
      <c r="D7" s="14" t="str">
        <f>'6-(УБД-ЦЗ)'!J7</f>
        <v>+4р.</v>
      </c>
      <c r="E7" s="76">
        <f t="shared" si="1"/>
        <v>75</v>
      </c>
      <c r="K7" s="11"/>
    </row>
    <row r="8" spans="1:11" s="3" customFormat="1" ht="40.5" customHeight="1" x14ac:dyDescent="0.25">
      <c r="A8" s="12" t="s">
        <v>27</v>
      </c>
      <c r="B8" s="69">
        <f>'6-(УБД-ЦЗ)'!K7</f>
        <v>3</v>
      </c>
      <c r="C8" s="69">
        <f>'6-(УБД-ЦЗ)'!L7</f>
        <v>21</v>
      </c>
      <c r="D8" s="18" t="str">
        <f>'6-(УБД-ЦЗ)'!M7</f>
        <v>+7р.</v>
      </c>
      <c r="E8" s="65">
        <f t="shared" si="1"/>
        <v>18</v>
      </c>
      <c r="I8" s="11"/>
    </row>
    <row r="9" spans="1:11" s="3" customFormat="1" ht="20.25" x14ac:dyDescent="0.25">
      <c r="A9" s="13" t="s">
        <v>28</v>
      </c>
      <c r="B9" s="69">
        <f>'6-(УБД-ЦЗ)'!N7</f>
        <v>1</v>
      </c>
      <c r="C9" s="69">
        <f>'6-(УБД-ЦЗ)'!O7</f>
        <v>12</v>
      </c>
      <c r="D9" s="18" t="str">
        <f>'6-(УБД-ЦЗ)'!P7</f>
        <v>+12р.</v>
      </c>
      <c r="E9" s="65">
        <f t="shared" si="1"/>
        <v>11</v>
      </c>
      <c r="I9" s="11"/>
    </row>
    <row r="10" spans="1:11" s="3" customFormat="1" ht="23.1" customHeight="1" x14ac:dyDescent="0.25">
      <c r="A10" s="263" t="s">
        <v>102</v>
      </c>
      <c r="B10" s="82">
        <f>'6-(УБД-ЦЗ)'!Q7</f>
        <v>0</v>
      </c>
      <c r="C10" s="82">
        <f>'6-(УБД-ЦЗ)'!R7</f>
        <v>11</v>
      </c>
      <c r="D10" s="319">
        <f>C10-B10</f>
        <v>11</v>
      </c>
      <c r="E10" s="320"/>
      <c r="K10" s="11"/>
    </row>
    <row r="11" spans="1:11" s="3" customFormat="1" ht="37.5" customHeight="1" x14ac:dyDescent="0.25">
      <c r="A11" s="13" t="s">
        <v>19</v>
      </c>
      <c r="B11" s="69">
        <f>'6-(УБД-ЦЗ)'!T7</f>
        <v>0</v>
      </c>
      <c r="C11" s="69">
        <f>'6-(УБД-ЦЗ)'!U7</f>
        <v>0</v>
      </c>
      <c r="D11" s="18" t="s">
        <v>100</v>
      </c>
      <c r="E11" s="65">
        <f t="shared" si="1"/>
        <v>0</v>
      </c>
      <c r="I11" s="11"/>
    </row>
    <row r="12" spans="1:11" s="3" customFormat="1" ht="38.25" customHeight="1" x14ac:dyDescent="0.25">
      <c r="A12" s="13" t="s">
        <v>29</v>
      </c>
      <c r="B12" s="64">
        <f>'6-(УБД-ЦЗ)'!W7</f>
        <v>46</v>
      </c>
      <c r="C12" s="64">
        <f>'6-(УБД-ЦЗ)'!X7</f>
        <v>154</v>
      </c>
      <c r="D12" s="9" t="str">
        <f>'6-(УБД-ЦЗ)'!Y7</f>
        <v>+3,3р.</v>
      </c>
      <c r="E12" s="65">
        <f t="shared" si="1"/>
        <v>108</v>
      </c>
      <c r="I12" s="11"/>
    </row>
    <row r="13" spans="1:11" s="3" customFormat="1" ht="12.75" customHeight="1" x14ac:dyDescent="0.25">
      <c r="A13" s="314" t="s">
        <v>4</v>
      </c>
      <c r="B13" s="315"/>
      <c r="C13" s="315"/>
      <c r="D13" s="315"/>
      <c r="E13" s="315"/>
      <c r="I13" s="11"/>
    </row>
    <row r="14" spans="1:11" s="3" customFormat="1" ht="18" customHeight="1" x14ac:dyDescent="0.25">
      <c r="A14" s="316"/>
      <c r="B14" s="317"/>
      <c r="C14" s="317"/>
      <c r="D14" s="317"/>
      <c r="E14" s="317"/>
      <c r="I14" s="11"/>
    </row>
    <row r="15" spans="1:11" s="3" customFormat="1" ht="20.25" customHeight="1" x14ac:dyDescent="0.25">
      <c r="A15" s="312" t="s">
        <v>0</v>
      </c>
      <c r="B15" s="318" t="s">
        <v>122</v>
      </c>
      <c r="C15" s="318" t="s">
        <v>123</v>
      </c>
      <c r="D15" s="310" t="s">
        <v>1</v>
      </c>
      <c r="E15" s="311"/>
      <c r="I15" s="11"/>
    </row>
    <row r="16" spans="1:11" ht="33" customHeight="1" x14ac:dyDescent="0.2">
      <c r="A16" s="313"/>
      <c r="B16" s="318"/>
      <c r="C16" s="318"/>
      <c r="D16" s="19" t="s">
        <v>2</v>
      </c>
      <c r="E16" s="5" t="s">
        <v>24</v>
      </c>
      <c r="I16" s="11"/>
    </row>
    <row r="17" spans="1:9" ht="27.75" customHeight="1" x14ac:dyDescent="0.2">
      <c r="A17" s="8" t="s">
        <v>30</v>
      </c>
      <c r="B17" s="66">
        <f>'6-(УБД-ЦЗ)'!Z7</f>
        <v>38</v>
      </c>
      <c r="C17" s="66">
        <f>'6-(УБД-ЦЗ)'!AA7</f>
        <v>159</v>
      </c>
      <c r="D17" s="20" t="str">
        <f>'6-(УБД-ЦЗ)'!AB7</f>
        <v>+4,2р.</v>
      </c>
      <c r="E17" s="65">
        <f t="shared" ref="E17" si="2">C17-B17</f>
        <v>121</v>
      </c>
      <c r="I17" s="11"/>
    </row>
    <row r="18" spans="1:9" ht="27.75" customHeight="1" x14ac:dyDescent="0.2">
      <c r="A18" s="1" t="s">
        <v>26</v>
      </c>
      <c r="B18" s="67">
        <f>'6-(УБД-ЦЗ)'!AC7</f>
        <v>38</v>
      </c>
      <c r="C18" s="67">
        <f>'6-(УБД-ЦЗ)'!AD7</f>
        <v>131</v>
      </c>
      <c r="D18" s="20" t="str">
        <f>'6-(УБД-ЦЗ)'!AE7</f>
        <v>+3,4р.</v>
      </c>
      <c r="E18" s="65">
        <f t="shared" ref="E18:E19" si="3">C18-B18</f>
        <v>93</v>
      </c>
      <c r="I18" s="11"/>
    </row>
    <row r="19" spans="1:9" ht="27.75" customHeight="1" x14ac:dyDescent="0.2">
      <c r="A19" s="1" t="s">
        <v>31</v>
      </c>
      <c r="B19" s="67">
        <f>'6-(УБД-ЦЗ)'!AF7</f>
        <v>30</v>
      </c>
      <c r="C19" s="67">
        <f>'6-(УБД-ЦЗ)'!AG7</f>
        <v>107</v>
      </c>
      <c r="D19" s="20" t="str">
        <f>'6-(УБД-ЦЗ)'!AH7</f>
        <v>+3,6р.</v>
      </c>
      <c r="E19" s="65">
        <f t="shared" si="3"/>
        <v>77</v>
      </c>
      <c r="I19" s="11"/>
    </row>
    <row r="20" spans="1:9" ht="69" customHeight="1" x14ac:dyDescent="0.25">
      <c r="A20" s="351"/>
      <c r="B20" s="351"/>
      <c r="C20" s="351"/>
      <c r="D20" s="351"/>
      <c r="E20" s="351"/>
    </row>
  </sheetData>
  <mergeCells count="12">
    <mergeCell ref="A20:E20"/>
    <mergeCell ref="A1:E1"/>
    <mergeCell ref="B2:B3"/>
    <mergeCell ref="C2:C3"/>
    <mergeCell ref="D2:E2"/>
    <mergeCell ref="A2:A3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L67"/>
  <sheetViews>
    <sheetView zoomScale="75" zoomScaleNormal="75" zoomScaleSheetLayoutView="78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M10" sqref="M10"/>
    </sheetView>
  </sheetViews>
  <sheetFormatPr defaultColWidth="9.42578125" defaultRowHeight="14.25" x14ac:dyDescent="0.2"/>
  <cols>
    <col min="1" max="1" width="27.140625" style="41" customWidth="1"/>
    <col min="2" max="3" width="10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57031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2.42578125" style="41" customWidth="1"/>
    <col min="22" max="22" width="8.42578125" style="41" customWidth="1"/>
    <col min="23" max="24" width="11.140625" style="41" customWidth="1"/>
    <col min="25" max="25" width="11.42578125" style="41" customWidth="1"/>
    <col min="26" max="27" width="12.42578125" style="41" customWidth="1"/>
    <col min="28" max="28" width="8.42578125" style="41" customWidth="1"/>
    <col min="29" max="30" width="12.140625" style="41" customWidth="1"/>
    <col min="31" max="31" width="11.42578125" style="41" customWidth="1"/>
    <col min="32" max="33" width="12" style="41" customWidth="1"/>
    <col min="34" max="34" width="11.5703125" style="41" customWidth="1"/>
    <col min="35" max="37" width="9.42578125" style="41"/>
    <col min="38" max="38" width="9.5703125" style="41" customWidth="1"/>
    <col min="39" max="16384" width="9.42578125" style="41"/>
  </cols>
  <sheetData>
    <row r="1" spans="1:38" s="26" customFormat="1" ht="60" customHeight="1" x14ac:dyDescent="0.25">
      <c r="B1" s="342" t="s">
        <v>126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231"/>
      <c r="U1" s="231"/>
      <c r="V1" s="231"/>
      <c r="W1" s="25"/>
      <c r="X1" s="25"/>
      <c r="Y1" s="25"/>
      <c r="Z1" s="25"/>
      <c r="AA1" s="321" t="s">
        <v>14</v>
      </c>
      <c r="AB1" s="321"/>
      <c r="AC1" s="321"/>
      <c r="AD1" s="321"/>
      <c r="AE1" s="321"/>
      <c r="AF1" s="321"/>
      <c r="AG1" s="321"/>
      <c r="AH1" s="321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43" t="s">
        <v>7</v>
      </c>
      <c r="Q2" s="343"/>
      <c r="R2" s="343"/>
      <c r="S2" s="343"/>
      <c r="T2" s="116"/>
      <c r="U2" s="28"/>
      <c r="V2" s="28"/>
      <c r="W2" s="28"/>
      <c r="X2" s="28"/>
      <c r="Y2" s="28"/>
      <c r="Z2" s="28"/>
      <c r="AA2" s="28"/>
      <c r="AB2" s="28"/>
      <c r="AD2" s="341"/>
      <c r="AE2" s="341"/>
      <c r="AF2" s="339" t="s">
        <v>7</v>
      </c>
      <c r="AG2" s="339"/>
      <c r="AH2" s="339"/>
      <c r="AI2" s="51"/>
    </row>
    <row r="3" spans="1:38" s="30" customFormat="1" ht="102" customHeight="1" x14ac:dyDescent="0.25">
      <c r="A3" s="348"/>
      <c r="B3" s="322" t="s">
        <v>20</v>
      </c>
      <c r="C3" s="323"/>
      <c r="D3" s="323"/>
      <c r="E3" s="325" t="s">
        <v>81</v>
      </c>
      <c r="F3" s="326"/>
      <c r="G3" s="327"/>
      <c r="H3" s="325" t="s">
        <v>103</v>
      </c>
      <c r="I3" s="326"/>
      <c r="J3" s="327"/>
      <c r="K3" s="336" t="s">
        <v>82</v>
      </c>
      <c r="L3" s="326"/>
      <c r="M3" s="337"/>
      <c r="N3" s="325" t="s">
        <v>9</v>
      </c>
      <c r="O3" s="326"/>
      <c r="P3" s="327"/>
      <c r="Q3" s="325" t="s">
        <v>105</v>
      </c>
      <c r="R3" s="326"/>
      <c r="S3" s="327"/>
      <c r="T3" s="325" t="s">
        <v>10</v>
      </c>
      <c r="U3" s="326"/>
      <c r="V3" s="327"/>
      <c r="W3" s="322" t="s">
        <v>8</v>
      </c>
      <c r="X3" s="323"/>
      <c r="Y3" s="324"/>
      <c r="Z3" s="325" t="s">
        <v>15</v>
      </c>
      <c r="AA3" s="326"/>
      <c r="AB3" s="327"/>
      <c r="AC3" s="325" t="s">
        <v>11</v>
      </c>
      <c r="AD3" s="326"/>
      <c r="AE3" s="327"/>
      <c r="AF3" s="336" t="s">
        <v>12</v>
      </c>
      <c r="AG3" s="326"/>
      <c r="AH3" s="327"/>
    </row>
    <row r="4" spans="1:38" s="31" customFormat="1" ht="19.5" customHeight="1" x14ac:dyDescent="0.25">
      <c r="A4" s="349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15.75" customHeight="1" x14ac:dyDescent="0.25">
      <c r="A5" s="349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1.25" customHeight="1" thickBot="1" x14ac:dyDescent="0.25">
      <c r="A6" s="117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60.75" customHeight="1" thickBot="1" x14ac:dyDescent="0.3">
      <c r="A7" s="146" t="s">
        <v>32</v>
      </c>
      <c r="B7" s="147">
        <f>SUM(B8:B14)</f>
        <v>72</v>
      </c>
      <c r="C7" s="148">
        <f>SUM(C8:C14)</f>
        <v>261</v>
      </c>
      <c r="D7" s="198" t="s">
        <v>143</v>
      </c>
      <c r="E7" s="151">
        <f>SUM(E8:E14)</f>
        <v>67</v>
      </c>
      <c r="F7" s="148">
        <f>SUM(F8:F14)</f>
        <v>229</v>
      </c>
      <c r="G7" s="198" t="s">
        <v>147</v>
      </c>
      <c r="H7" s="282">
        <f>SUM(H8:H14)</f>
        <v>24</v>
      </c>
      <c r="I7" s="283">
        <f>SUM(I8:I14)</f>
        <v>99</v>
      </c>
      <c r="J7" s="198" t="s">
        <v>119</v>
      </c>
      <c r="K7" s="150">
        <f>SUM(K8:K14)</f>
        <v>3</v>
      </c>
      <c r="L7" s="148">
        <f>SUM(L8:L14)</f>
        <v>21</v>
      </c>
      <c r="M7" s="198" t="s">
        <v>140</v>
      </c>
      <c r="N7" s="151">
        <f>SUM(N8:N14)</f>
        <v>1</v>
      </c>
      <c r="O7" s="148">
        <f>SUM(O8:O14)</f>
        <v>12</v>
      </c>
      <c r="P7" s="198" t="s">
        <v>157</v>
      </c>
      <c r="Q7" s="150">
        <f>SUM(Q8:Q14)</f>
        <v>0</v>
      </c>
      <c r="R7" s="148">
        <f>SUM(R8:R14)</f>
        <v>11</v>
      </c>
      <c r="S7" s="149" t="s">
        <v>100</v>
      </c>
      <c r="T7" s="150">
        <f>SUM(T8:T14)</f>
        <v>0</v>
      </c>
      <c r="U7" s="148">
        <f>SUM(U8:U14)</f>
        <v>0</v>
      </c>
      <c r="V7" s="149" t="str">
        <f t="shared" ref="V7:V14" si="0">IF(ISERROR(U7*100/T7),"-",(U7*100/T7))</f>
        <v>-</v>
      </c>
      <c r="W7" s="150">
        <f>SUM(W8:W14)</f>
        <v>46</v>
      </c>
      <c r="X7" s="148">
        <f>SUM(X8:X14)</f>
        <v>154</v>
      </c>
      <c r="Y7" s="198" t="s">
        <v>153</v>
      </c>
      <c r="Z7" s="147">
        <f>SUM(Z8:Z14)</f>
        <v>38</v>
      </c>
      <c r="AA7" s="148">
        <f>SUM(AA8:AA14)</f>
        <v>159</v>
      </c>
      <c r="AB7" s="198" t="s">
        <v>138</v>
      </c>
      <c r="AC7" s="150">
        <f>SUM(AC8:AC14)</f>
        <v>38</v>
      </c>
      <c r="AD7" s="148">
        <f>SUM(AD8:AD14)</f>
        <v>131</v>
      </c>
      <c r="AE7" s="198" t="s">
        <v>147</v>
      </c>
      <c r="AF7" s="147">
        <f>SUM(AF8:AF14)</f>
        <v>30</v>
      </c>
      <c r="AG7" s="148">
        <f>SUM(AG8:AG14)</f>
        <v>107</v>
      </c>
      <c r="AH7" s="198" t="s">
        <v>143</v>
      </c>
      <c r="AI7" s="34"/>
      <c r="AL7" s="39"/>
    </row>
    <row r="8" spans="1:38" s="39" customFormat="1" ht="48" customHeight="1" x14ac:dyDescent="0.25">
      <c r="A8" s="131" t="s">
        <v>93</v>
      </c>
      <c r="B8" s="153">
        <v>5</v>
      </c>
      <c r="C8" s="143">
        <v>21</v>
      </c>
      <c r="D8" s="224" t="s">
        <v>138</v>
      </c>
      <c r="E8" s="160">
        <v>5</v>
      </c>
      <c r="F8" s="143">
        <v>19</v>
      </c>
      <c r="G8" s="224" t="s">
        <v>148</v>
      </c>
      <c r="H8" s="284">
        <f>E8-'статус на початок року'!F8</f>
        <v>3</v>
      </c>
      <c r="I8" s="285">
        <f>F8-'статус на початок року'!G8</f>
        <v>10</v>
      </c>
      <c r="J8" s="430" t="s">
        <v>153</v>
      </c>
      <c r="K8" s="159">
        <v>0</v>
      </c>
      <c r="L8" s="157">
        <v>3</v>
      </c>
      <c r="M8" s="224" t="str">
        <f t="shared" ref="M7:M14" si="1">IF(ISERROR(L8*100/K8),"-",(L8*100/K8))</f>
        <v>-</v>
      </c>
      <c r="N8" s="156">
        <v>0</v>
      </c>
      <c r="O8" s="183">
        <v>3</v>
      </c>
      <c r="P8" s="215" t="str">
        <f t="shared" ref="P7:P14" si="2">IF(ISERROR(O8*100/N8),"-",(O8*100/N8))</f>
        <v>-</v>
      </c>
      <c r="Q8" s="159">
        <v>0</v>
      </c>
      <c r="R8" s="157">
        <v>1</v>
      </c>
      <c r="S8" s="163" t="str">
        <f t="shared" ref="S8:S14" si="3">IF(ISERROR(R8*100/Q8),"-",(R8*100/Q8))</f>
        <v>-</v>
      </c>
      <c r="T8" s="155">
        <v>0</v>
      </c>
      <c r="U8" s="144">
        <v>0</v>
      </c>
      <c r="V8" s="154" t="str">
        <f t="shared" si="0"/>
        <v>-</v>
      </c>
      <c r="W8" s="159">
        <v>4</v>
      </c>
      <c r="X8" s="157">
        <v>16</v>
      </c>
      <c r="Y8" s="224" t="s">
        <v>119</v>
      </c>
      <c r="Z8" s="207">
        <v>5</v>
      </c>
      <c r="AA8" s="161">
        <v>12</v>
      </c>
      <c r="AB8" s="215">
        <f t="shared" ref="AB7:AB14" si="4">IF(ISERROR(AA8*100/Z8),"-",(AA8*100/Z8))</f>
        <v>240</v>
      </c>
      <c r="AC8" s="155">
        <v>5</v>
      </c>
      <c r="AD8" s="145">
        <v>11</v>
      </c>
      <c r="AE8" s="215">
        <f t="shared" ref="AE7:AE14" si="5">IF(ISERROR(AD8*100/AC8),"-",(AD8*100/AC8))</f>
        <v>220</v>
      </c>
      <c r="AF8" s="207">
        <v>5</v>
      </c>
      <c r="AG8" s="183">
        <v>10</v>
      </c>
      <c r="AH8" s="215">
        <f t="shared" ref="AH7:AH13" si="6">IF(ISERROR(AG8*100/AF8),"-",(AG8*100/AF8))</f>
        <v>200</v>
      </c>
      <c r="AI8" s="34"/>
      <c r="AJ8" s="38"/>
    </row>
    <row r="9" spans="1:38" s="40" customFormat="1" ht="48" customHeight="1" x14ac:dyDescent="0.25">
      <c r="A9" s="132" t="s">
        <v>94</v>
      </c>
      <c r="B9" s="162">
        <v>16</v>
      </c>
      <c r="C9" s="143">
        <v>37</v>
      </c>
      <c r="D9" s="215">
        <f t="shared" ref="D7:D14" si="7">IF(ISERROR(C9*100/B9),"-",(C9*100/B9))</f>
        <v>231.25</v>
      </c>
      <c r="E9" s="168">
        <v>16</v>
      </c>
      <c r="F9" s="122">
        <v>32</v>
      </c>
      <c r="G9" s="215">
        <f t="shared" ref="G7:G14" si="8">IF(ISERROR(F9*100/E9),"-",(F9*100/E9))</f>
        <v>200</v>
      </c>
      <c r="H9" s="286">
        <f>E9-'статус на початок року'!F9</f>
        <v>8</v>
      </c>
      <c r="I9" s="285">
        <f>F9-'статус на початок року'!G9</f>
        <v>12</v>
      </c>
      <c r="J9" s="287">
        <f>IF(ISERROR(I9*100/H9),"-",(I9*100/H9))</f>
        <v>150</v>
      </c>
      <c r="K9" s="167">
        <v>1</v>
      </c>
      <c r="L9" s="127">
        <v>3</v>
      </c>
      <c r="M9" s="218" t="s">
        <v>118</v>
      </c>
      <c r="N9" s="165">
        <v>0</v>
      </c>
      <c r="O9" s="124">
        <v>0</v>
      </c>
      <c r="P9" s="215" t="str">
        <f t="shared" si="2"/>
        <v>-</v>
      </c>
      <c r="Q9" s="167">
        <v>0</v>
      </c>
      <c r="R9" s="127">
        <v>0</v>
      </c>
      <c r="S9" s="163" t="str">
        <f t="shared" si="3"/>
        <v>-</v>
      </c>
      <c r="T9" s="164">
        <v>0</v>
      </c>
      <c r="U9" s="126">
        <v>0</v>
      </c>
      <c r="V9" s="163" t="str">
        <f t="shared" si="0"/>
        <v>-</v>
      </c>
      <c r="W9" s="167">
        <v>13</v>
      </c>
      <c r="X9" s="127">
        <v>23</v>
      </c>
      <c r="Y9" s="215">
        <f t="shared" ref="Y7:Y14" si="9">IF(ISERROR(X9*100/W9),"-",(X9*100/W9))</f>
        <v>176.92307692307693</v>
      </c>
      <c r="Z9" s="208">
        <v>9</v>
      </c>
      <c r="AA9" s="161">
        <v>22</v>
      </c>
      <c r="AB9" s="215">
        <f t="shared" si="4"/>
        <v>244.44444444444446</v>
      </c>
      <c r="AC9" s="164">
        <v>9</v>
      </c>
      <c r="AD9" s="126">
        <v>17</v>
      </c>
      <c r="AE9" s="215">
        <f t="shared" si="5"/>
        <v>188.88888888888889</v>
      </c>
      <c r="AF9" s="208">
        <v>7</v>
      </c>
      <c r="AG9" s="124">
        <v>8</v>
      </c>
      <c r="AH9" s="215">
        <f t="shared" si="6"/>
        <v>114.28571428571429</v>
      </c>
      <c r="AI9" s="34"/>
      <c r="AJ9" s="38"/>
    </row>
    <row r="10" spans="1:38" s="39" customFormat="1" ht="48" customHeight="1" x14ac:dyDescent="0.25">
      <c r="A10" s="132" t="s">
        <v>95</v>
      </c>
      <c r="B10" s="162">
        <v>19</v>
      </c>
      <c r="C10" s="143">
        <v>87</v>
      </c>
      <c r="D10" s="218" t="s">
        <v>144</v>
      </c>
      <c r="E10" s="168">
        <v>15</v>
      </c>
      <c r="F10" s="123">
        <v>78</v>
      </c>
      <c r="G10" s="218" t="s">
        <v>149</v>
      </c>
      <c r="H10" s="286">
        <f>E10-'статус на початок року'!F10</f>
        <v>3</v>
      </c>
      <c r="I10" s="285">
        <f>F10-'статус на початок року'!G10</f>
        <v>34</v>
      </c>
      <c r="J10" s="431" t="s">
        <v>154</v>
      </c>
      <c r="K10" s="167">
        <v>1</v>
      </c>
      <c r="L10" s="127">
        <v>3</v>
      </c>
      <c r="M10" s="218" t="s">
        <v>118</v>
      </c>
      <c r="N10" s="165">
        <v>1</v>
      </c>
      <c r="O10" s="124">
        <v>1</v>
      </c>
      <c r="P10" s="215">
        <f t="shared" si="2"/>
        <v>100</v>
      </c>
      <c r="Q10" s="167">
        <v>0</v>
      </c>
      <c r="R10" s="127">
        <v>4</v>
      </c>
      <c r="S10" s="163" t="str">
        <f t="shared" si="3"/>
        <v>-</v>
      </c>
      <c r="T10" s="164">
        <v>0</v>
      </c>
      <c r="U10" s="125">
        <v>0</v>
      </c>
      <c r="V10" s="163" t="str">
        <f t="shared" si="0"/>
        <v>-</v>
      </c>
      <c r="W10" s="167">
        <v>10</v>
      </c>
      <c r="X10" s="127">
        <v>53</v>
      </c>
      <c r="Y10" s="218" t="s">
        <v>152</v>
      </c>
      <c r="Z10" s="208">
        <v>6</v>
      </c>
      <c r="AA10" s="161">
        <v>54</v>
      </c>
      <c r="AB10" s="218" t="s">
        <v>141</v>
      </c>
      <c r="AC10" s="164">
        <v>6</v>
      </c>
      <c r="AD10" s="126">
        <v>47</v>
      </c>
      <c r="AE10" s="218" t="s">
        <v>160</v>
      </c>
      <c r="AF10" s="208">
        <v>6</v>
      </c>
      <c r="AG10" s="124">
        <v>43</v>
      </c>
      <c r="AH10" s="218" t="s">
        <v>162</v>
      </c>
      <c r="AI10" s="34"/>
      <c r="AJ10" s="38"/>
    </row>
    <row r="11" spans="1:38" s="39" customFormat="1" ht="48" customHeight="1" x14ac:dyDescent="0.25">
      <c r="A11" s="132" t="s">
        <v>96</v>
      </c>
      <c r="B11" s="162">
        <v>7</v>
      </c>
      <c r="C11" s="143">
        <v>32</v>
      </c>
      <c r="D11" s="218" t="s">
        <v>144</v>
      </c>
      <c r="E11" s="168">
        <v>7</v>
      </c>
      <c r="F11" s="123">
        <v>31</v>
      </c>
      <c r="G11" s="218" t="s">
        <v>150</v>
      </c>
      <c r="H11" s="286">
        <f>E11-'статус на початок року'!F11</f>
        <v>2</v>
      </c>
      <c r="I11" s="285">
        <f>F11-'статус на початок року'!G11</f>
        <v>14</v>
      </c>
      <c r="J11" s="431" t="s">
        <v>140</v>
      </c>
      <c r="K11" s="167">
        <v>0</v>
      </c>
      <c r="L11" s="127">
        <v>1</v>
      </c>
      <c r="M11" s="218" t="str">
        <f t="shared" si="1"/>
        <v>-</v>
      </c>
      <c r="N11" s="165">
        <v>0</v>
      </c>
      <c r="O11" s="124">
        <v>2</v>
      </c>
      <c r="P11" s="215" t="str">
        <f t="shared" si="2"/>
        <v>-</v>
      </c>
      <c r="Q11" s="167">
        <v>0</v>
      </c>
      <c r="R11" s="127">
        <v>0</v>
      </c>
      <c r="S11" s="163" t="str">
        <f t="shared" si="3"/>
        <v>-</v>
      </c>
      <c r="T11" s="164">
        <v>0</v>
      </c>
      <c r="U11" s="125">
        <v>0</v>
      </c>
      <c r="V11" s="163" t="str">
        <f t="shared" si="0"/>
        <v>-</v>
      </c>
      <c r="W11" s="167">
        <v>4</v>
      </c>
      <c r="X11" s="127">
        <v>22</v>
      </c>
      <c r="Y11" s="218" t="s">
        <v>156</v>
      </c>
      <c r="Z11" s="208">
        <v>4</v>
      </c>
      <c r="AA11" s="161">
        <v>21</v>
      </c>
      <c r="AB11" s="218" t="s">
        <v>152</v>
      </c>
      <c r="AC11" s="164">
        <v>4</v>
      </c>
      <c r="AD11" s="126">
        <v>20</v>
      </c>
      <c r="AE11" s="218" t="s">
        <v>146</v>
      </c>
      <c r="AF11" s="208">
        <v>4</v>
      </c>
      <c r="AG11" s="124">
        <v>15</v>
      </c>
      <c r="AH11" s="218" t="s">
        <v>148</v>
      </c>
      <c r="AI11" s="34"/>
      <c r="AJ11" s="38"/>
    </row>
    <row r="12" spans="1:38" s="39" customFormat="1" ht="48" customHeight="1" x14ac:dyDescent="0.25">
      <c r="A12" s="132" t="s">
        <v>97</v>
      </c>
      <c r="B12" s="162">
        <v>5</v>
      </c>
      <c r="C12" s="143">
        <v>38</v>
      </c>
      <c r="D12" s="218" t="s">
        <v>145</v>
      </c>
      <c r="E12" s="168">
        <v>5</v>
      </c>
      <c r="F12" s="123">
        <v>31</v>
      </c>
      <c r="G12" s="218" t="s">
        <v>151</v>
      </c>
      <c r="H12" s="286">
        <f>E12-'статус на початок року'!F12</f>
        <v>1</v>
      </c>
      <c r="I12" s="285">
        <f>F12-'статус на початок року'!G12</f>
        <v>8</v>
      </c>
      <c r="J12" s="431" t="s">
        <v>155</v>
      </c>
      <c r="K12" s="167">
        <v>0</v>
      </c>
      <c r="L12" s="127">
        <v>6</v>
      </c>
      <c r="M12" s="218" t="str">
        <f t="shared" si="1"/>
        <v>-</v>
      </c>
      <c r="N12" s="165">
        <v>0</v>
      </c>
      <c r="O12" s="124">
        <v>5</v>
      </c>
      <c r="P12" s="215" t="str">
        <f t="shared" si="2"/>
        <v>-</v>
      </c>
      <c r="Q12" s="167">
        <v>0</v>
      </c>
      <c r="R12" s="127">
        <v>3</v>
      </c>
      <c r="S12" s="163" t="str">
        <f t="shared" si="3"/>
        <v>-</v>
      </c>
      <c r="T12" s="164">
        <v>0</v>
      </c>
      <c r="U12" s="125">
        <v>0</v>
      </c>
      <c r="V12" s="163" t="str">
        <f t="shared" si="0"/>
        <v>-</v>
      </c>
      <c r="W12" s="167">
        <v>1</v>
      </c>
      <c r="X12" s="127">
        <v>12</v>
      </c>
      <c r="Y12" s="218" t="s">
        <v>157</v>
      </c>
      <c r="Z12" s="208">
        <v>2</v>
      </c>
      <c r="AA12" s="161">
        <v>21</v>
      </c>
      <c r="AB12" s="218" t="s">
        <v>136</v>
      </c>
      <c r="AC12" s="164">
        <v>2</v>
      </c>
      <c r="AD12" s="126">
        <v>14</v>
      </c>
      <c r="AE12" s="218" t="s">
        <v>140</v>
      </c>
      <c r="AF12" s="208">
        <v>0</v>
      </c>
      <c r="AG12" s="124">
        <v>12</v>
      </c>
      <c r="AH12" s="218" t="str">
        <f t="shared" si="6"/>
        <v>-</v>
      </c>
      <c r="AI12" s="34"/>
      <c r="AJ12" s="38"/>
    </row>
    <row r="13" spans="1:38" s="39" customFormat="1" ht="48" customHeight="1" x14ac:dyDescent="0.25">
      <c r="A13" s="132" t="s">
        <v>98</v>
      </c>
      <c r="B13" s="162">
        <v>4</v>
      </c>
      <c r="C13" s="143">
        <v>20</v>
      </c>
      <c r="D13" s="218" t="s">
        <v>146</v>
      </c>
      <c r="E13" s="168">
        <v>3</v>
      </c>
      <c r="F13" s="123">
        <v>16</v>
      </c>
      <c r="G13" s="218" t="s">
        <v>152</v>
      </c>
      <c r="H13" s="286">
        <f>E13-'статус на початок року'!F13</f>
        <v>2</v>
      </c>
      <c r="I13" s="285">
        <f>F13-'статус на початок року'!G13</f>
        <v>11</v>
      </c>
      <c r="J13" s="431" t="s">
        <v>156</v>
      </c>
      <c r="K13" s="167">
        <v>1</v>
      </c>
      <c r="L13" s="127">
        <v>3</v>
      </c>
      <c r="M13" s="218" t="s">
        <v>118</v>
      </c>
      <c r="N13" s="165">
        <v>0</v>
      </c>
      <c r="O13" s="124">
        <v>0</v>
      </c>
      <c r="P13" s="217" t="str">
        <f t="shared" si="2"/>
        <v>-</v>
      </c>
      <c r="Q13" s="167">
        <v>0</v>
      </c>
      <c r="R13" s="127">
        <v>0</v>
      </c>
      <c r="S13" s="163" t="str">
        <f t="shared" si="3"/>
        <v>-</v>
      </c>
      <c r="T13" s="164">
        <v>0</v>
      </c>
      <c r="U13" s="125">
        <v>0</v>
      </c>
      <c r="V13" s="163" t="str">
        <f t="shared" si="0"/>
        <v>-</v>
      </c>
      <c r="W13" s="167">
        <v>2</v>
      </c>
      <c r="X13" s="127">
        <v>13</v>
      </c>
      <c r="Y13" s="218" t="s">
        <v>158</v>
      </c>
      <c r="Z13" s="208">
        <v>2</v>
      </c>
      <c r="AA13" s="161">
        <v>12</v>
      </c>
      <c r="AB13" s="218" t="s">
        <v>159</v>
      </c>
      <c r="AC13" s="164">
        <v>2</v>
      </c>
      <c r="AD13" s="126">
        <v>9</v>
      </c>
      <c r="AE13" s="218" t="s">
        <v>161</v>
      </c>
      <c r="AF13" s="208">
        <v>1</v>
      </c>
      <c r="AG13" s="124">
        <v>9</v>
      </c>
      <c r="AH13" s="218" t="s">
        <v>141</v>
      </c>
      <c r="AI13" s="34"/>
      <c r="AJ13" s="38"/>
    </row>
    <row r="14" spans="1:38" s="39" customFormat="1" ht="48" customHeight="1" thickBot="1" x14ac:dyDescent="0.3">
      <c r="A14" s="133" t="s">
        <v>99</v>
      </c>
      <c r="B14" s="169">
        <v>16</v>
      </c>
      <c r="C14" s="212">
        <v>26</v>
      </c>
      <c r="D14" s="216">
        <f t="shared" si="7"/>
        <v>162.5</v>
      </c>
      <c r="E14" s="176">
        <v>16</v>
      </c>
      <c r="F14" s="134">
        <v>22</v>
      </c>
      <c r="G14" s="216">
        <f t="shared" si="8"/>
        <v>137.5</v>
      </c>
      <c r="H14" s="288">
        <f>E14-'статус на початок року'!F14</f>
        <v>5</v>
      </c>
      <c r="I14" s="289">
        <f>F14-'статус на початок року'!G14</f>
        <v>10</v>
      </c>
      <c r="J14" s="290">
        <f t="shared" ref="J10:J14" si="10">IF(ISERROR(I14*100/H14),"-",(I14*100/H14))</f>
        <v>200</v>
      </c>
      <c r="K14" s="175">
        <v>0</v>
      </c>
      <c r="L14" s="173">
        <v>2</v>
      </c>
      <c r="M14" s="226" t="str">
        <f t="shared" si="1"/>
        <v>-</v>
      </c>
      <c r="N14" s="172">
        <v>0</v>
      </c>
      <c r="O14" s="184">
        <v>1</v>
      </c>
      <c r="P14" s="216" t="str">
        <f t="shared" si="2"/>
        <v>-</v>
      </c>
      <c r="Q14" s="175">
        <v>0</v>
      </c>
      <c r="R14" s="173">
        <v>3</v>
      </c>
      <c r="S14" s="170" t="str">
        <f t="shared" si="3"/>
        <v>-</v>
      </c>
      <c r="T14" s="171">
        <v>0</v>
      </c>
      <c r="U14" s="135">
        <v>0</v>
      </c>
      <c r="V14" s="170" t="str">
        <f t="shared" si="0"/>
        <v>-</v>
      </c>
      <c r="W14" s="175">
        <v>12</v>
      </c>
      <c r="X14" s="173">
        <v>15</v>
      </c>
      <c r="Y14" s="216">
        <f t="shared" si="9"/>
        <v>125</v>
      </c>
      <c r="Z14" s="209">
        <v>10</v>
      </c>
      <c r="AA14" s="197">
        <v>17</v>
      </c>
      <c r="AB14" s="216">
        <f t="shared" si="4"/>
        <v>170</v>
      </c>
      <c r="AC14" s="171">
        <v>10</v>
      </c>
      <c r="AD14" s="185">
        <v>13</v>
      </c>
      <c r="AE14" s="216">
        <f t="shared" si="5"/>
        <v>130</v>
      </c>
      <c r="AF14" s="209">
        <v>7</v>
      </c>
      <c r="AG14" s="184">
        <v>10</v>
      </c>
      <c r="AH14" s="216">
        <f t="shared" ref="AH14" si="11">IF(ISERROR(AG14*100/AF14),"-",(AG14*100/AF14))</f>
        <v>142.85714285714286</v>
      </c>
      <c r="AI14" s="34"/>
      <c r="AJ14" s="38"/>
    </row>
    <row r="15" spans="1:38" ht="47.4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B1:S1"/>
    <mergeCell ref="P2:S2"/>
    <mergeCell ref="C15:V15"/>
    <mergeCell ref="X4:X5"/>
    <mergeCell ref="AF4:AF5"/>
    <mergeCell ref="Y4:Y5"/>
    <mergeCell ref="T4:T5"/>
    <mergeCell ref="U4:U5"/>
    <mergeCell ref="V4:V5"/>
    <mergeCell ref="AF3:AH3"/>
    <mergeCell ref="AF2:AH2"/>
    <mergeCell ref="AA1:AH1"/>
    <mergeCell ref="W4:W5"/>
    <mergeCell ref="AD2:AE2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Z3:AB3"/>
    <mergeCell ref="AC3:AE3"/>
    <mergeCell ref="N4:N5"/>
    <mergeCell ref="O4:O5"/>
    <mergeCell ref="P4:P5"/>
    <mergeCell ref="I4:I5"/>
    <mergeCell ref="J4:J5"/>
    <mergeCell ref="Q3:S3"/>
    <mergeCell ref="Q4:Q5"/>
    <mergeCell ref="R4:R5"/>
    <mergeCell ref="S4:S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K21"/>
  <sheetViews>
    <sheetView view="pageBreakPreview" zoomScale="70" zoomScaleNormal="70" zoomScaleSheetLayoutView="70" workbookViewId="0">
      <selection activeCell="D10" sqref="D10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11" ht="52.5" customHeight="1" x14ac:dyDescent="0.2">
      <c r="A1" s="307" t="s">
        <v>61</v>
      </c>
      <c r="B1" s="307"/>
      <c r="C1" s="307"/>
      <c r="D1" s="307"/>
      <c r="E1" s="307"/>
    </row>
    <row r="2" spans="1:11" ht="29.25" customHeight="1" x14ac:dyDescent="0.2">
      <c r="A2" s="352"/>
      <c r="B2" s="352"/>
      <c r="C2" s="352"/>
      <c r="D2" s="352"/>
      <c r="E2" s="352"/>
    </row>
    <row r="3" spans="1:11" s="3" customFormat="1" ht="23.25" customHeight="1" x14ac:dyDescent="0.25">
      <c r="A3" s="312" t="s">
        <v>0</v>
      </c>
      <c r="B3" s="308" t="s">
        <v>120</v>
      </c>
      <c r="C3" s="308" t="s">
        <v>121</v>
      </c>
      <c r="D3" s="310" t="s">
        <v>1</v>
      </c>
      <c r="E3" s="311"/>
    </row>
    <row r="4" spans="1:11" s="3" customFormat="1" ht="30" x14ac:dyDescent="0.25">
      <c r="A4" s="313"/>
      <c r="B4" s="309"/>
      <c r="C4" s="309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350000000000001" customHeight="1" x14ac:dyDescent="0.25">
      <c r="A6" s="8" t="s">
        <v>25</v>
      </c>
      <c r="B6" s="70">
        <f>'8-ВПО-ЦЗ'!B7</f>
        <v>1060</v>
      </c>
      <c r="C6" s="70">
        <f>'8-ВПО-ЦЗ'!C7</f>
        <v>1022</v>
      </c>
      <c r="D6" s="121">
        <f>'8-ВПО-ЦЗ'!D7</f>
        <v>96.415094339622641</v>
      </c>
      <c r="E6" s="65">
        <f t="shared" ref="E6" si="0">C6-B6</f>
        <v>-38</v>
      </c>
      <c r="I6" s="11"/>
    </row>
    <row r="7" spans="1:11" s="3" customFormat="1" ht="19.350000000000001" customHeight="1" x14ac:dyDescent="0.25">
      <c r="A7" s="8" t="s">
        <v>26</v>
      </c>
      <c r="B7" s="70">
        <f>'8-ВПО-ЦЗ'!E7</f>
        <v>817</v>
      </c>
      <c r="C7" s="70">
        <f>'8-ВПО-ЦЗ'!F7</f>
        <v>738</v>
      </c>
      <c r="D7" s="121">
        <f>'8-ВПО-ЦЗ'!G7</f>
        <v>90.330477356181149</v>
      </c>
      <c r="E7" s="65">
        <f t="shared" ref="E7:E13" si="1">C7-B7</f>
        <v>-79</v>
      </c>
      <c r="I7" s="11"/>
    </row>
    <row r="8" spans="1:11" s="3" customFormat="1" ht="23.1" customHeight="1" x14ac:dyDescent="0.25">
      <c r="A8" s="262" t="s">
        <v>101</v>
      </c>
      <c r="B8" s="82">
        <f>'8-ВПО-ЦЗ'!H7</f>
        <v>272</v>
      </c>
      <c r="C8" s="82">
        <f>'8-ВПО-ЦЗ'!I7</f>
        <v>525</v>
      </c>
      <c r="D8" s="14">
        <f t="shared" ref="D8" si="2">C8*100/B8</f>
        <v>193.01470588235293</v>
      </c>
      <c r="E8" s="76">
        <f t="shared" si="1"/>
        <v>253</v>
      </c>
      <c r="K8" s="11"/>
    </row>
    <row r="9" spans="1:11" s="3" customFormat="1" ht="41.85" customHeight="1" x14ac:dyDescent="0.25">
      <c r="A9" s="12" t="s">
        <v>27</v>
      </c>
      <c r="B9" s="70">
        <f>'8-ВПО-ЦЗ'!K7</f>
        <v>108</v>
      </c>
      <c r="C9" s="70">
        <f>'8-ВПО-ЦЗ'!L7</f>
        <v>130</v>
      </c>
      <c r="D9" s="121">
        <f>'8-ВПО-ЦЗ'!M7</f>
        <v>120.37037037037037</v>
      </c>
      <c r="E9" s="65">
        <f t="shared" si="1"/>
        <v>22</v>
      </c>
      <c r="I9" s="11"/>
    </row>
    <row r="10" spans="1:11" s="3" customFormat="1" ht="19.350000000000001" customHeight="1" x14ac:dyDescent="0.25">
      <c r="A10" s="8" t="s">
        <v>28</v>
      </c>
      <c r="B10" s="70">
        <f>'8-ВПО-ЦЗ'!N7</f>
        <v>18</v>
      </c>
      <c r="C10" s="70">
        <f>'8-ВПО-ЦЗ'!O7</f>
        <v>80</v>
      </c>
      <c r="D10" s="121" t="str">
        <f>'8-ВПО-ЦЗ'!P7</f>
        <v>+4,4р.</v>
      </c>
      <c r="E10" s="65">
        <f t="shared" si="1"/>
        <v>62</v>
      </c>
      <c r="I10" s="11"/>
    </row>
    <row r="11" spans="1:11" s="3" customFormat="1" ht="23.1" customHeight="1" x14ac:dyDescent="0.25">
      <c r="A11" s="263" t="s">
        <v>102</v>
      </c>
      <c r="B11" s="82">
        <f>'8-ВПО-ЦЗ'!Q7</f>
        <v>0</v>
      </c>
      <c r="C11" s="82">
        <f>'8-ВПО-ЦЗ'!R7</f>
        <v>35</v>
      </c>
      <c r="D11" s="319">
        <f>C11-B11</f>
        <v>35</v>
      </c>
      <c r="E11" s="320"/>
      <c r="K11" s="11"/>
    </row>
    <row r="12" spans="1:11" s="3" customFormat="1" ht="48.75" customHeight="1" x14ac:dyDescent="0.25">
      <c r="A12" s="13" t="s">
        <v>19</v>
      </c>
      <c r="B12" s="70">
        <f>'8-ВПО-ЦЗ'!T7</f>
        <v>0</v>
      </c>
      <c r="C12" s="70">
        <f>'8-ВПО-ЦЗ'!U7</f>
        <v>12</v>
      </c>
      <c r="D12" s="121" t="str">
        <f>'8-ВПО-ЦЗ'!V7</f>
        <v>-</v>
      </c>
      <c r="E12" s="65">
        <f t="shared" si="1"/>
        <v>12</v>
      </c>
      <c r="I12" s="11"/>
    </row>
    <row r="13" spans="1:11" s="3" customFormat="1" ht="44.85" customHeight="1" x14ac:dyDescent="0.25">
      <c r="A13" s="13" t="s">
        <v>29</v>
      </c>
      <c r="B13" s="64">
        <f>'8-ВПО-ЦЗ'!W7</f>
        <v>519</v>
      </c>
      <c r="C13" s="64">
        <f>'8-ВПО-ЦЗ'!X7</f>
        <v>584</v>
      </c>
      <c r="D13" s="121">
        <f>'8-ВПО-ЦЗ'!Y7</f>
        <v>112.52408477842003</v>
      </c>
      <c r="E13" s="65">
        <f t="shared" si="1"/>
        <v>65</v>
      </c>
      <c r="I13" s="11"/>
    </row>
    <row r="14" spans="1:11" s="3" customFormat="1" ht="12.75" customHeight="1" x14ac:dyDescent="0.25">
      <c r="A14" s="314" t="s">
        <v>4</v>
      </c>
      <c r="B14" s="315"/>
      <c r="C14" s="315"/>
      <c r="D14" s="315"/>
      <c r="E14" s="315"/>
      <c r="I14" s="11"/>
    </row>
    <row r="15" spans="1:11" s="3" customFormat="1" ht="18" customHeight="1" x14ac:dyDescent="0.25">
      <c r="A15" s="316"/>
      <c r="B15" s="317"/>
      <c r="C15" s="317"/>
      <c r="D15" s="317"/>
      <c r="E15" s="317"/>
      <c r="I15" s="11"/>
    </row>
    <row r="16" spans="1:11" s="3" customFormat="1" ht="20.25" customHeight="1" x14ac:dyDescent="0.25">
      <c r="A16" s="312" t="s">
        <v>0</v>
      </c>
      <c r="B16" s="318" t="s">
        <v>122</v>
      </c>
      <c r="C16" s="318" t="s">
        <v>123</v>
      </c>
      <c r="D16" s="310" t="s">
        <v>1</v>
      </c>
      <c r="E16" s="311"/>
      <c r="I16" s="11"/>
    </row>
    <row r="17" spans="1:9" ht="32.1" customHeight="1" x14ac:dyDescent="0.2">
      <c r="A17" s="313"/>
      <c r="B17" s="318"/>
      <c r="C17" s="318"/>
      <c r="D17" s="19" t="s">
        <v>2</v>
      </c>
      <c r="E17" s="5" t="s">
        <v>24</v>
      </c>
      <c r="I17" s="11"/>
    </row>
    <row r="18" spans="1:9" ht="27.75" customHeight="1" x14ac:dyDescent="0.2">
      <c r="A18" s="8" t="s">
        <v>30</v>
      </c>
      <c r="B18" s="64">
        <f>'8-ВПО-ЦЗ'!Z7</f>
        <v>466</v>
      </c>
      <c r="C18" s="64">
        <f>'8-ВПО-ЦЗ'!AA7</f>
        <v>741</v>
      </c>
      <c r="D18" s="121">
        <f>'8-ВПО-ЦЗ'!AB7</f>
        <v>159.01287553648069</v>
      </c>
      <c r="E18" s="65">
        <f t="shared" ref="E18" si="3">C18-B18</f>
        <v>275</v>
      </c>
      <c r="I18" s="11"/>
    </row>
    <row r="19" spans="1:9" ht="27.75" customHeight="1" x14ac:dyDescent="0.2">
      <c r="A19" s="1" t="s">
        <v>26</v>
      </c>
      <c r="B19" s="64">
        <f>'8-ВПО-ЦЗ'!AC7</f>
        <v>374</v>
      </c>
      <c r="C19" s="64">
        <f>'8-ВПО-ЦЗ'!AD7</f>
        <v>549</v>
      </c>
      <c r="D19" s="121">
        <f>'8-ВПО-ЦЗ'!AE7</f>
        <v>146.79144385026737</v>
      </c>
      <c r="E19" s="65">
        <f t="shared" ref="E19:E20" si="4">C19-B19</f>
        <v>175</v>
      </c>
      <c r="I19" s="11"/>
    </row>
    <row r="20" spans="1:9" ht="27.75" customHeight="1" x14ac:dyDescent="0.2">
      <c r="A20" s="1" t="s">
        <v>31</v>
      </c>
      <c r="B20" s="64">
        <f>'8-ВПО-ЦЗ'!AF7</f>
        <v>257</v>
      </c>
      <c r="C20" s="64">
        <f>'8-ВПО-ЦЗ'!AG7</f>
        <v>314</v>
      </c>
      <c r="D20" s="121">
        <f>'8-ВПО-ЦЗ'!AH7</f>
        <v>122.17898832684826</v>
      </c>
      <c r="E20" s="65">
        <f t="shared" si="4"/>
        <v>57</v>
      </c>
      <c r="I20" s="11"/>
    </row>
    <row r="21" spans="1:9" ht="72" customHeight="1" x14ac:dyDescent="0.25">
      <c r="A21" s="306"/>
      <c r="B21" s="306"/>
      <c r="C21" s="306"/>
      <c r="D21" s="306"/>
      <c r="E21" s="306"/>
    </row>
  </sheetData>
  <mergeCells count="13">
    <mergeCell ref="A21:E21"/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L67"/>
  <sheetViews>
    <sheetView view="pageBreakPreview" topLeftCell="J2" zoomScale="87" zoomScaleNormal="80" zoomScaleSheetLayoutView="87" workbookViewId="0">
      <selection activeCell="AJ14" sqref="AJ14"/>
    </sheetView>
  </sheetViews>
  <sheetFormatPr defaultColWidth="9.42578125" defaultRowHeight="14.25" x14ac:dyDescent="0.2"/>
  <cols>
    <col min="1" max="1" width="25.5703125" style="41" customWidth="1"/>
    <col min="2" max="3" width="9.85546875" style="41" customWidth="1"/>
    <col min="4" max="4" width="7.85546875" style="41" customWidth="1"/>
    <col min="5" max="6" width="9.85546875" style="41" customWidth="1"/>
    <col min="7" max="9" width="9.42578125" style="41" customWidth="1"/>
    <col min="10" max="10" width="8.7109375" style="41" customWidth="1"/>
    <col min="11" max="12" width="10.28515625" style="41" customWidth="1"/>
    <col min="13" max="13" width="7.7109375" style="41" customWidth="1"/>
    <col min="14" max="15" width="10.28515625" style="41" customWidth="1"/>
    <col min="16" max="16" width="9.42578125" style="41" customWidth="1"/>
    <col min="17" max="18" width="10.5703125" style="41" customWidth="1"/>
    <col min="19" max="19" width="9.28515625" style="41" customWidth="1"/>
    <col min="20" max="21" width="10.7109375" style="41" customWidth="1"/>
    <col min="22" max="22" width="8.42578125" style="41" customWidth="1"/>
    <col min="23" max="24" width="12.28515625" style="41" customWidth="1"/>
    <col min="25" max="25" width="9.5703125" style="41" customWidth="1"/>
    <col min="26" max="27" width="12.28515625" style="41" customWidth="1"/>
    <col min="28" max="28" width="10.85546875" style="41" customWidth="1"/>
    <col min="29" max="30" width="12.28515625" style="41" customWidth="1"/>
    <col min="31" max="31" width="10.140625" style="41" customWidth="1"/>
    <col min="32" max="33" width="12.42578125" style="41" customWidth="1"/>
    <col min="34" max="34" width="11.140625" style="41" customWidth="1"/>
    <col min="35" max="16384" width="9.42578125" style="41"/>
  </cols>
  <sheetData>
    <row r="1" spans="1:38" s="26" customFormat="1" ht="60.75" customHeight="1" x14ac:dyDescent="0.25">
      <c r="B1" s="342" t="s">
        <v>127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231"/>
      <c r="T1" s="231"/>
      <c r="U1" s="231"/>
      <c r="V1" s="231"/>
      <c r="W1" s="25"/>
      <c r="X1" s="25"/>
      <c r="Y1" s="25"/>
      <c r="Z1" s="25"/>
      <c r="AA1" s="321" t="s">
        <v>14</v>
      </c>
      <c r="AB1" s="321"/>
      <c r="AC1" s="321"/>
      <c r="AD1" s="321"/>
      <c r="AE1" s="321"/>
      <c r="AF1" s="321"/>
      <c r="AG1" s="321"/>
      <c r="AH1" s="321"/>
    </row>
    <row r="2" spans="1:38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8"/>
      <c r="I2" s="28"/>
      <c r="J2" s="28"/>
      <c r="K2" s="27"/>
      <c r="L2" s="27"/>
      <c r="M2" s="27"/>
      <c r="N2" s="27"/>
      <c r="O2" s="27"/>
      <c r="P2" s="343" t="s">
        <v>7</v>
      </c>
      <c r="Q2" s="343"/>
      <c r="R2" s="343"/>
      <c r="S2" s="51"/>
      <c r="T2" s="51"/>
      <c r="U2" s="51"/>
      <c r="V2" s="51"/>
      <c r="W2" s="28"/>
      <c r="X2" s="28"/>
      <c r="Y2" s="28"/>
      <c r="Z2" s="28"/>
      <c r="AA2" s="28"/>
      <c r="AB2" s="28"/>
      <c r="AD2" s="356"/>
      <c r="AE2" s="356"/>
      <c r="AF2" s="355" t="s">
        <v>7</v>
      </c>
      <c r="AG2" s="355"/>
      <c r="AH2" s="355"/>
      <c r="AI2" s="51"/>
    </row>
    <row r="3" spans="1:38" s="202" customFormat="1" ht="95.25" customHeight="1" x14ac:dyDescent="0.25">
      <c r="A3" s="353"/>
      <c r="B3" s="322" t="s">
        <v>80</v>
      </c>
      <c r="C3" s="323"/>
      <c r="D3" s="324"/>
      <c r="E3" s="336" t="s">
        <v>81</v>
      </c>
      <c r="F3" s="326"/>
      <c r="G3" s="337"/>
      <c r="H3" s="325" t="s">
        <v>103</v>
      </c>
      <c r="I3" s="326"/>
      <c r="J3" s="327"/>
      <c r="K3" s="325" t="s">
        <v>82</v>
      </c>
      <c r="L3" s="326"/>
      <c r="M3" s="327"/>
      <c r="N3" s="325" t="s">
        <v>9</v>
      </c>
      <c r="O3" s="326"/>
      <c r="P3" s="327"/>
      <c r="Q3" s="325" t="s">
        <v>105</v>
      </c>
      <c r="R3" s="326"/>
      <c r="S3" s="327"/>
      <c r="T3" s="325" t="s">
        <v>10</v>
      </c>
      <c r="U3" s="326"/>
      <c r="V3" s="327"/>
      <c r="W3" s="322" t="s">
        <v>8</v>
      </c>
      <c r="X3" s="323"/>
      <c r="Y3" s="324"/>
      <c r="Z3" s="325" t="s">
        <v>15</v>
      </c>
      <c r="AA3" s="326"/>
      <c r="AB3" s="327"/>
      <c r="AC3" s="325" t="s">
        <v>91</v>
      </c>
      <c r="AD3" s="326"/>
      <c r="AE3" s="327"/>
      <c r="AF3" s="325" t="s">
        <v>12</v>
      </c>
      <c r="AG3" s="326"/>
      <c r="AH3" s="327"/>
    </row>
    <row r="4" spans="1:38" s="31" customFormat="1" ht="19.5" customHeight="1" x14ac:dyDescent="0.25">
      <c r="A4" s="354"/>
      <c r="B4" s="328" t="s">
        <v>92</v>
      </c>
      <c r="C4" s="329" t="s">
        <v>117</v>
      </c>
      <c r="D4" s="330" t="s">
        <v>2</v>
      </c>
      <c r="E4" s="331" t="s">
        <v>92</v>
      </c>
      <c r="F4" s="329" t="s">
        <v>117</v>
      </c>
      <c r="G4" s="332" t="s">
        <v>2</v>
      </c>
      <c r="H4" s="328" t="s">
        <v>92</v>
      </c>
      <c r="I4" s="333" t="s">
        <v>117</v>
      </c>
      <c r="J4" s="338" t="s">
        <v>2</v>
      </c>
      <c r="K4" s="340" t="s">
        <v>92</v>
      </c>
      <c r="L4" s="329" t="s">
        <v>117</v>
      </c>
      <c r="M4" s="345" t="s">
        <v>2</v>
      </c>
      <c r="N4" s="331" t="s">
        <v>92</v>
      </c>
      <c r="O4" s="329" t="s">
        <v>117</v>
      </c>
      <c r="P4" s="332" t="s">
        <v>2</v>
      </c>
      <c r="Q4" s="328" t="s">
        <v>92</v>
      </c>
      <c r="R4" s="333" t="s">
        <v>117</v>
      </c>
      <c r="S4" s="338" t="s">
        <v>2</v>
      </c>
      <c r="T4" s="340" t="s">
        <v>92</v>
      </c>
      <c r="U4" s="329" t="s">
        <v>117</v>
      </c>
      <c r="V4" s="332" t="s">
        <v>2</v>
      </c>
      <c r="W4" s="331" t="s">
        <v>92</v>
      </c>
      <c r="X4" s="329" t="s">
        <v>117</v>
      </c>
      <c r="Y4" s="332" t="s">
        <v>2</v>
      </c>
      <c r="Z4" s="331" t="s">
        <v>92</v>
      </c>
      <c r="AA4" s="333" t="s">
        <v>117</v>
      </c>
      <c r="AB4" s="332" t="s">
        <v>2</v>
      </c>
      <c r="AC4" s="331" t="s">
        <v>92</v>
      </c>
      <c r="AD4" s="329" t="s">
        <v>117</v>
      </c>
      <c r="AE4" s="332" t="s">
        <v>2</v>
      </c>
      <c r="AF4" s="340" t="s">
        <v>92</v>
      </c>
      <c r="AG4" s="333" t="s">
        <v>117</v>
      </c>
      <c r="AH4" s="332" t="s">
        <v>2</v>
      </c>
    </row>
    <row r="5" spans="1:38" s="31" customFormat="1" ht="15.75" customHeight="1" x14ac:dyDescent="0.25">
      <c r="A5" s="354"/>
      <c r="B5" s="328"/>
      <c r="C5" s="329"/>
      <c r="D5" s="330"/>
      <c r="E5" s="331"/>
      <c r="F5" s="329"/>
      <c r="G5" s="332"/>
      <c r="H5" s="328"/>
      <c r="I5" s="333"/>
      <c r="J5" s="338"/>
      <c r="K5" s="340"/>
      <c r="L5" s="329"/>
      <c r="M5" s="345"/>
      <c r="N5" s="331"/>
      <c r="O5" s="329"/>
      <c r="P5" s="332"/>
      <c r="Q5" s="328"/>
      <c r="R5" s="333"/>
      <c r="S5" s="338"/>
      <c r="T5" s="340"/>
      <c r="U5" s="329"/>
      <c r="V5" s="332"/>
      <c r="W5" s="331"/>
      <c r="X5" s="329"/>
      <c r="Y5" s="332"/>
      <c r="Z5" s="331"/>
      <c r="AA5" s="333"/>
      <c r="AB5" s="332"/>
      <c r="AC5" s="331"/>
      <c r="AD5" s="329"/>
      <c r="AE5" s="332"/>
      <c r="AF5" s="340"/>
      <c r="AG5" s="333"/>
      <c r="AH5" s="332"/>
    </row>
    <row r="6" spans="1:38" s="47" customFormat="1" ht="12.75" thickBot="1" x14ac:dyDescent="0.25">
      <c r="A6" s="178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48.75" customHeight="1" thickBot="1" x14ac:dyDescent="0.3">
      <c r="A7" s="179" t="s">
        <v>32</v>
      </c>
      <c r="B7" s="147">
        <f>SUM(B8:B14)</f>
        <v>1060</v>
      </c>
      <c r="C7" s="148">
        <f>SUM(C8:C14)</f>
        <v>1022</v>
      </c>
      <c r="D7" s="213">
        <f t="shared" ref="D7:D14" si="0">IF(ISERROR(C7*100/B7),"-",(C7*100/B7))</f>
        <v>96.415094339622641</v>
      </c>
      <c r="E7" s="151">
        <f>SUM(E8:E14)</f>
        <v>817</v>
      </c>
      <c r="F7" s="148">
        <f>SUM(F8:F14)</f>
        <v>738</v>
      </c>
      <c r="G7" s="213">
        <f t="shared" ref="G7:G10" si="1">IF(ISERROR(F7*100/E7),"-",(F7*100/E7))</f>
        <v>90.330477356181149</v>
      </c>
      <c r="H7" s="264">
        <f>SUM(H8:H14)</f>
        <v>272</v>
      </c>
      <c r="I7" s="265">
        <f>SUM(I8:I14)</f>
        <v>525</v>
      </c>
      <c r="J7" s="271">
        <f>I7*100/H7</f>
        <v>193.01470588235293</v>
      </c>
      <c r="K7" s="150">
        <f>SUM(K8:K14)</f>
        <v>108</v>
      </c>
      <c r="L7" s="148">
        <f>SUM(L8:L14)</f>
        <v>130</v>
      </c>
      <c r="M7" s="213">
        <f t="shared" ref="M7:M14" si="2">IF(ISERROR(L7*100/K7),"-",(L7*100/K7))</f>
        <v>120.37037037037037</v>
      </c>
      <c r="N7" s="150">
        <f>SUM(N8:N14)</f>
        <v>18</v>
      </c>
      <c r="O7" s="148">
        <f>SUM(O8:O14)</f>
        <v>80</v>
      </c>
      <c r="P7" s="198" t="s">
        <v>150</v>
      </c>
      <c r="Q7" s="150">
        <f>SUM(Q8:Q14)</f>
        <v>0</v>
      </c>
      <c r="R7" s="148">
        <f>SUM(R8:R14)</f>
        <v>35</v>
      </c>
      <c r="S7" s="198" t="str">
        <f t="shared" ref="S7:S14" si="3">IF(ISERROR(R7*100/Q7),"-",(R7*100/Q7))</f>
        <v>-</v>
      </c>
      <c r="T7" s="150">
        <f>SUM(T8:T14)</f>
        <v>0</v>
      </c>
      <c r="U7" s="148">
        <f>SUM(U8:U14)</f>
        <v>12</v>
      </c>
      <c r="V7" s="198" t="str">
        <f t="shared" ref="V7:V14" si="4">IF(ISERROR(U7*100/T7),"-",(U7*100/T7))</f>
        <v>-</v>
      </c>
      <c r="W7" s="150">
        <f>SUM(W8:W14)</f>
        <v>519</v>
      </c>
      <c r="X7" s="148">
        <f>SUM(X8:X14)</f>
        <v>584</v>
      </c>
      <c r="Y7" s="213">
        <f t="shared" ref="Y7:Y14" si="5">IF(ISERROR(X7*100/W7),"-",(X7*100/W7))</f>
        <v>112.52408477842003</v>
      </c>
      <c r="Z7" s="147">
        <f>SUM(Z8:Z14)</f>
        <v>466</v>
      </c>
      <c r="AA7" s="148">
        <f>SUM(AA8:AA14)</f>
        <v>741</v>
      </c>
      <c r="AB7" s="213">
        <f t="shared" ref="AB7:AB14" si="6">IF(ISERROR(AA7*100/Z7),"-",(AA7*100/Z7))</f>
        <v>159.01287553648069</v>
      </c>
      <c r="AC7" s="150">
        <f>SUM(AC8:AC14)</f>
        <v>374</v>
      </c>
      <c r="AD7" s="148">
        <f>SUM(AD8:AD14)</f>
        <v>549</v>
      </c>
      <c r="AE7" s="213">
        <f t="shared" ref="AE7:AE14" si="7">IF(ISERROR(AD7*100/AC7),"-",(AD7*100/AC7))</f>
        <v>146.79144385026737</v>
      </c>
      <c r="AF7" s="147">
        <f>SUM(AF8:AF14)</f>
        <v>257</v>
      </c>
      <c r="AG7" s="148">
        <f>SUM(AG8:AG14)</f>
        <v>314</v>
      </c>
      <c r="AH7" s="213">
        <f t="shared" ref="AH7:AH14" si="8">IF(ISERROR(AG7*100/AF7),"-",(AG7*100/AF7))</f>
        <v>122.17898832684826</v>
      </c>
      <c r="AI7" s="34"/>
      <c r="AL7" s="39"/>
    </row>
    <row r="8" spans="1:38" s="39" customFormat="1" ht="48.75" customHeight="1" x14ac:dyDescent="0.25">
      <c r="A8" s="180" t="s">
        <v>93</v>
      </c>
      <c r="B8" s="153">
        <v>150</v>
      </c>
      <c r="C8" s="143">
        <v>211</v>
      </c>
      <c r="D8" s="214">
        <f t="shared" si="0"/>
        <v>140.66666666666666</v>
      </c>
      <c r="E8" s="160">
        <v>128</v>
      </c>
      <c r="F8" s="143">
        <v>156</v>
      </c>
      <c r="G8" s="215">
        <f t="shared" si="1"/>
        <v>121.875</v>
      </c>
      <c r="H8" s="266">
        <f>E8-'статус на початок року'!H8</f>
        <v>38</v>
      </c>
      <c r="I8" s="267">
        <f>F8-'статус на початок року'!I8</f>
        <v>109</v>
      </c>
      <c r="J8" s="432" t="s">
        <v>163</v>
      </c>
      <c r="K8" s="159">
        <v>23</v>
      </c>
      <c r="L8" s="157">
        <v>30</v>
      </c>
      <c r="M8" s="215">
        <f t="shared" si="2"/>
        <v>130.43478260869566</v>
      </c>
      <c r="N8" s="159">
        <v>2</v>
      </c>
      <c r="O8" s="183">
        <v>27</v>
      </c>
      <c r="P8" s="218" t="s">
        <v>164</v>
      </c>
      <c r="Q8" s="159">
        <v>0</v>
      </c>
      <c r="R8" s="157">
        <v>13</v>
      </c>
      <c r="S8" s="218" t="str">
        <f t="shared" si="3"/>
        <v>-</v>
      </c>
      <c r="T8" s="155">
        <v>0</v>
      </c>
      <c r="U8" s="144">
        <v>5</v>
      </c>
      <c r="V8" s="154" t="str">
        <f t="shared" si="4"/>
        <v>-</v>
      </c>
      <c r="W8" s="159">
        <v>73</v>
      </c>
      <c r="X8" s="157">
        <v>131</v>
      </c>
      <c r="Y8" s="214">
        <f t="shared" si="5"/>
        <v>179.45205479452054</v>
      </c>
      <c r="Z8" s="207">
        <v>56</v>
      </c>
      <c r="AA8" s="161">
        <v>156</v>
      </c>
      <c r="AB8" s="224" t="s">
        <v>142</v>
      </c>
      <c r="AC8" s="155">
        <v>45</v>
      </c>
      <c r="AD8" s="145">
        <v>121</v>
      </c>
      <c r="AE8" s="224" t="s">
        <v>139</v>
      </c>
      <c r="AF8" s="207">
        <v>32</v>
      </c>
      <c r="AG8" s="183">
        <v>65</v>
      </c>
      <c r="AH8" s="214">
        <f t="shared" si="8"/>
        <v>203.125</v>
      </c>
      <c r="AI8" s="34"/>
      <c r="AJ8" s="38"/>
    </row>
    <row r="9" spans="1:38" s="40" customFormat="1" ht="48.75" customHeight="1" x14ac:dyDescent="0.25">
      <c r="A9" s="181" t="s">
        <v>94</v>
      </c>
      <c r="B9" s="162">
        <v>60</v>
      </c>
      <c r="C9" s="122">
        <v>71</v>
      </c>
      <c r="D9" s="215">
        <f t="shared" si="0"/>
        <v>118.33333333333333</v>
      </c>
      <c r="E9" s="168">
        <v>55</v>
      </c>
      <c r="F9" s="122">
        <v>49</v>
      </c>
      <c r="G9" s="215">
        <f t="shared" si="1"/>
        <v>89.090909090909093</v>
      </c>
      <c r="H9" s="268">
        <f>E9-'статус на початок року'!H9</f>
        <v>16</v>
      </c>
      <c r="I9" s="267">
        <f>F9-'статус на початок року'!I9</f>
        <v>33</v>
      </c>
      <c r="J9" s="273">
        <f t="shared" ref="J8:J14" si="9">IF(ISERROR(I9*100/H9),"-",(I9*100/H9))</f>
        <v>206.25</v>
      </c>
      <c r="K9" s="167">
        <v>5</v>
      </c>
      <c r="L9" s="127">
        <v>7</v>
      </c>
      <c r="M9" s="215">
        <f t="shared" si="2"/>
        <v>140</v>
      </c>
      <c r="N9" s="167">
        <v>0</v>
      </c>
      <c r="O9" s="124">
        <v>3</v>
      </c>
      <c r="P9" s="215" t="str">
        <f t="shared" ref="P7:P14" si="10">IF(ISERROR(O9*100/N9),"-",(O9*100/N9))</f>
        <v>-</v>
      </c>
      <c r="Q9" s="167">
        <v>0</v>
      </c>
      <c r="R9" s="127">
        <v>0</v>
      </c>
      <c r="S9" s="163" t="str">
        <f t="shared" si="3"/>
        <v>-</v>
      </c>
      <c r="T9" s="164">
        <v>0</v>
      </c>
      <c r="U9" s="126">
        <v>0</v>
      </c>
      <c r="V9" s="163" t="str">
        <f t="shared" si="4"/>
        <v>-</v>
      </c>
      <c r="W9" s="167">
        <v>35</v>
      </c>
      <c r="X9" s="127">
        <v>43</v>
      </c>
      <c r="Y9" s="215">
        <f t="shared" si="5"/>
        <v>122.85714285714286</v>
      </c>
      <c r="Z9" s="208">
        <v>30</v>
      </c>
      <c r="AA9" s="161">
        <v>47</v>
      </c>
      <c r="AB9" s="215">
        <f t="shared" si="6"/>
        <v>156.66666666666666</v>
      </c>
      <c r="AC9" s="164">
        <v>28</v>
      </c>
      <c r="AD9" s="126">
        <v>38</v>
      </c>
      <c r="AE9" s="215">
        <f t="shared" si="7"/>
        <v>135.71428571428572</v>
      </c>
      <c r="AF9" s="208">
        <v>20</v>
      </c>
      <c r="AG9" s="124">
        <v>21</v>
      </c>
      <c r="AH9" s="215">
        <f t="shared" si="8"/>
        <v>105</v>
      </c>
      <c r="AI9" s="34"/>
      <c r="AJ9" s="38"/>
    </row>
    <row r="10" spans="1:38" s="39" customFormat="1" ht="48.75" customHeight="1" x14ac:dyDescent="0.25">
      <c r="A10" s="181" t="s">
        <v>95</v>
      </c>
      <c r="B10" s="162">
        <v>491</v>
      </c>
      <c r="C10" s="123">
        <v>336</v>
      </c>
      <c r="D10" s="215">
        <f t="shared" si="0"/>
        <v>68.431771894093686</v>
      </c>
      <c r="E10" s="168">
        <v>336</v>
      </c>
      <c r="F10" s="123">
        <v>233</v>
      </c>
      <c r="G10" s="215">
        <f t="shared" si="1"/>
        <v>69.345238095238102</v>
      </c>
      <c r="H10" s="268">
        <f>E10-'статус на початок року'!H10</f>
        <v>126</v>
      </c>
      <c r="I10" s="267">
        <f>F10-'статус на початок року'!I10</f>
        <v>160</v>
      </c>
      <c r="J10" s="273">
        <f t="shared" si="9"/>
        <v>126.98412698412699</v>
      </c>
      <c r="K10" s="167">
        <v>45</v>
      </c>
      <c r="L10" s="127">
        <v>32</v>
      </c>
      <c r="M10" s="215">
        <f t="shared" si="2"/>
        <v>71.111111111111114</v>
      </c>
      <c r="N10" s="167">
        <v>15</v>
      </c>
      <c r="O10" s="124">
        <v>24</v>
      </c>
      <c r="P10" s="215">
        <f t="shared" si="10"/>
        <v>160</v>
      </c>
      <c r="Q10" s="167">
        <v>0</v>
      </c>
      <c r="R10" s="127">
        <v>13</v>
      </c>
      <c r="S10" s="163" t="str">
        <f t="shared" si="3"/>
        <v>-</v>
      </c>
      <c r="T10" s="164">
        <v>0</v>
      </c>
      <c r="U10" s="125">
        <v>1</v>
      </c>
      <c r="V10" s="163" t="str">
        <f t="shared" si="4"/>
        <v>-</v>
      </c>
      <c r="W10" s="167">
        <v>257</v>
      </c>
      <c r="X10" s="127">
        <v>161</v>
      </c>
      <c r="Y10" s="215">
        <f t="shared" si="5"/>
        <v>62.645914396887157</v>
      </c>
      <c r="Z10" s="208">
        <v>209</v>
      </c>
      <c r="AA10" s="161">
        <v>235</v>
      </c>
      <c r="AB10" s="215">
        <f t="shared" si="6"/>
        <v>112.44019138755981</v>
      </c>
      <c r="AC10" s="164">
        <v>155</v>
      </c>
      <c r="AD10" s="126">
        <v>163</v>
      </c>
      <c r="AE10" s="215">
        <f t="shared" si="7"/>
        <v>105.16129032258064</v>
      </c>
      <c r="AF10" s="208">
        <v>115</v>
      </c>
      <c r="AG10" s="124">
        <v>101</v>
      </c>
      <c r="AH10" s="215">
        <f t="shared" si="8"/>
        <v>87.826086956521735</v>
      </c>
      <c r="AI10" s="34"/>
      <c r="AJ10" s="38"/>
    </row>
    <row r="11" spans="1:38" s="39" customFormat="1" ht="48.75" customHeight="1" x14ac:dyDescent="0.25">
      <c r="A11" s="181" t="s">
        <v>96</v>
      </c>
      <c r="B11" s="162">
        <v>92</v>
      </c>
      <c r="C11" s="123">
        <v>91</v>
      </c>
      <c r="D11" s="215">
        <f t="shared" si="0"/>
        <v>98.913043478260875</v>
      </c>
      <c r="E11" s="168">
        <v>85</v>
      </c>
      <c r="F11" s="123">
        <v>76</v>
      </c>
      <c r="G11" s="215">
        <f t="shared" ref="G11:G14" si="11">IF(ISERROR(F11*100/E11),"-",(F11*100/E11))</f>
        <v>89.411764705882348</v>
      </c>
      <c r="H11" s="268">
        <f>E11-'статус на початок року'!H11</f>
        <v>19</v>
      </c>
      <c r="I11" s="267">
        <f>F11-'статус на початок року'!I11</f>
        <v>56</v>
      </c>
      <c r="J11" s="302" t="s">
        <v>163</v>
      </c>
      <c r="K11" s="167">
        <v>2</v>
      </c>
      <c r="L11" s="127">
        <v>6</v>
      </c>
      <c r="M11" s="218" t="s">
        <v>118</v>
      </c>
      <c r="N11" s="167">
        <v>0</v>
      </c>
      <c r="O11" s="124">
        <v>3</v>
      </c>
      <c r="P11" s="218" t="str">
        <f t="shared" si="10"/>
        <v>-</v>
      </c>
      <c r="Q11" s="167">
        <v>0</v>
      </c>
      <c r="R11" s="127">
        <v>1</v>
      </c>
      <c r="S11" s="163" t="str">
        <f t="shared" si="3"/>
        <v>-</v>
      </c>
      <c r="T11" s="164">
        <v>0</v>
      </c>
      <c r="U11" s="125">
        <v>0</v>
      </c>
      <c r="V11" s="163" t="str">
        <f t="shared" si="4"/>
        <v>-</v>
      </c>
      <c r="W11" s="167">
        <v>54</v>
      </c>
      <c r="X11" s="127">
        <v>68</v>
      </c>
      <c r="Y11" s="215">
        <f t="shared" si="5"/>
        <v>125.92592592592592</v>
      </c>
      <c r="Z11" s="208">
        <v>49</v>
      </c>
      <c r="AA11" s="161">
        <v>73</v>
      </c>
      <c r="AB11" s="215">
        <f t="shared" si="6"/>
        <v>148.9795918367347</v>
      </c>
      <c r="AC11" s="164">
        <v>45</v>
      </c>
      <c r="AD11" s="126">
        <v>63</v>
      </c>
      <c r="AE11" s="215">
        <f t="shared" si="7"/>
        <v>140</v>
      </c>
      <c r="AF11" s="208">
        <v>29</v>
      </c>
      <c r="AG11" s="124">
        <v>33</v>
      </c>
      <c r="AH11" s="215">
        <f t="shared" si="8"/>
        <v>113.79310344827586</v>
      </c>
      <c r="AI11" s="34"/>
      <c r="AJ11" s="38"/>
    </row>
    <row r="12" spans="1:38" s="39" customFormat="1" ht="48.75" customHeight="1" x14ac:dyDescent="0.25">
      <c r="A12" s="181" t="s">
        <v>97</v>
      </c>
      <c r="B12" s="162">
        <v>147</v>
      </c>
      <c r="C12" s="123">
        <v>172</v>
      </c>
      <c r="D12" s="215">
        <f t="shared" si="0"/>
        <v>117.00680272108843</v>
      </c>
      <c r="E12" s="168">
        <v>129</v>
      </c>
      <c r="F12" s="123">
        <v>133</v>
      </c>
      <c r="G12" s="215">
        <f t="shared" si="11"/>
        <v>103.10077519379846</v>
      </c>
      <c r="H12" s="268">
        <f>E12-'статус на початок року'!H12</f>
        <v>45</v>
      </c>
      <c r="I12" s="267">
        <f>F12-'статус на початок року'!I12</f>
        <v>99</v>
      </c>
      <c r="J12" s="273">
        <f t="shared" si="9"/>
        <v>220</v>
      </c>
      <c r="K12" s="167">
        <v>19</v>
      </c>
      <c r="L12" s="127">
        <v>29</v>
      </c>
      <c r="M12" s="215">
        <f t="shared" si="2"/>
        <v>152.63157894736841</v>
      </c>
      <c r="N12" s="167">
        <v>0</v>
      </c>
      <c r="O12" s="124">
        <v>10</v>
      </c>
      <c r="P12" s="215" t="str">
        <f t="shared" si="10"/>
        <v>-</v>
      </c>
      <c r="Q12" s="167">
        <v>0</v>
      </c>
      <c r="R12" s="127">
        <v>5</v>
      </c>
      <c r="S12" s="163" t="str">
        <f t="shared" si="3"/>
        <v>-</v>
      </c>
      <c r="T12" s="164">
        <v>0</v>
      </c>
      <c r="U12" s="125">
        <v>4</v>
      </c>
      <c r="V12" s="218" t="str">
        <f t="shared" si="4"/>
        <v>-</v>
      </c>
      <c r="W12" s="167">
        <v>51</v>
      </c>
      <c r="X12" s="127">
        <v>110</v>
      </c>
      <c r="Y12" s="215">
        <f t="shared" si="5"/>
        <v>215.68627450980392</v>
      </c>
      <c r="Z12" s="208">
        <v>66</v>
      </c>
      <c r="AA12" s="161">
        <v>128</v>
      </c>
      <c r="AB12" s="215">
        <f t="shared" si="6"/>
        <v>193.93939393939394</v>
      </c>
      <c r="AC12" s="164">
        <v>61</v>
      </c>
      <c r="AD12" s="126">
        <v>98</v>
      </c>
      <c r="AE12" s="215">
        <f t="shared" si="7"/>
        <v>160.65573770491804</v>
      </c>
      <c r="AF12" s="208">
        <v>36</v>
      </c>
      <c r="AG12" s="124">
        <v>59</v>
      </c>
      <c r="AH12" s="215">
        <f t="shared" si="8"/>
        <v>163.88888888888889</v>
      </c>
      <c r="AI12" s="34"/>
      <c r="AJ12" s="38"/>
    </row>
    <row r="13" spans="1:38" s="39" customFormat="1" ht="48.75" customHeight="1" x14ac:dyDescent="0.25">
      <c r="A13" s="181" t="s">
        <v>98</v>
      </c>
      <c r="B13" s="162">
        <v>71</v>
      </c>
      <c r="C13" s="123">
        <v>98</v>
      </c>
      <c r="D13" s="215">
        <f t="shared" si="0"/>
        <v>138.02816901408451</v>
      </c>
      <c r="E13" s="168">
        <v>41</v>
      </c>
      <c r="F13" s="123">
        <v>61</v>
      </c>
      <c r="G13" s="215">
        <f t="shared" si="11"/>
        <v>148.78048780487805</v>
      </c>
      <c r="H13" s="268">
        <f>E13-'статус на початок року'!H13</f>
        <v>16</v>
      </c>
      <c r="I13" s="267">
        <f>F13-'статус на початок року'!I13</f>
        <v>48</v>
      </c>
      <c r="J13" s="302" t="s">
        <v>118</v>
      </c>
      <c r="K13" s="167">
        <v>7</v>
      </c>
      <c r="L13" s="127">
        <v>20</v>
      </c>
      <c r="M13" s="218" t="s">
        <v>163</v>
      </c>
      <c r="N13" s="167">
        <v>0</v>
      </c>
      <c r="O13" s="124">
        <v>6</v>
      </c>
      <c r="P13" s="215" t="str">
        <f t="shared" si="10"/>
        <v>-</v>
      </c>
      <c r="Q13" s="167">
        <v>0</v>
      </c>
      <c r="R13" s="127">
        <v>1</v>
      </c>
      <c r="S13" s="163" t="str">
        <f t="shared" si="3"/>
        <v>-</v>
      </c>
      <c r="T13" s="164">
        <v>0</v>
      </c>
      <c r="U13" s="125">
        <v>2</v>
      </c>
      <c r="V13" s="163" t="str">
        <f t="shared" si="4"/>
        <v>-</v>
      </c>
      <c r="W13" s="167">
        <v>26</v>
      </c>
      <c r="X13" s="127">
        <v>45</v>
      </c>
      <c r="Y13" s="215">
        <f t="shared" si="5"/>
        <v>173.07692307692307</v>
      </c>
      <c r="Z13" s="208">
        <v>33</v>
      </c>
      <c r="AA13" s="161">
        <v>73</v>
      </c>
      <c r="AB13" s="215">
        <f t="shared" si="6"/>
        <v>221.21212121212122</v>
      </c>
      <c r="AC13" s="164">
        <v>20</v>
      </c>
      <c r="AD13" s="126">
        <v>46</v>
      </c>
      <c r="AE13" s="215">
        <f t="shared" si="7"/>
        <v>230</v>
      </c>
      <c r="AF13" s="208">
        <v>12</v>
      </c>
      <c r="AG13" s="124">
        <v>23</v>
      </c>
      <c r="AH13" s="215">
        <f t="shared" si="8"/>
        <v>191.66666666666666</v>
      </c>
      <c r="AI13" s="34"/>
      <c r="AJ13" s="38"/>
    </row>
    <row r="14" spans="1:38" s="39" customFormat="1" ht="48.75" customHeight="1" thickBot="1" x14ac:dyDescent="0.3">
      <c r="A14" s="182" t="s">
        <v>99</v>
      </c>
      <c r="B14" s="169">
        <v>49</v>
      </c>
      <c r="C14" s="134">
        <v>43</v>
      </c>
      <c r="D14" s="216">
        <f t="shared" si="0"/>
        <v>87.755102040816325</v>
      </c>
      <c r="E14" s="176">
        <v>43</v>
      </c>
      <c r="F14" s="134">
        <v>30</v>
      </c>
      <c r="G14" s="216">
        <f t="shared" si="11"/>
        <v>69.767441860465112</v>
      </c>
      <c r="H14" s="269">
        <f>E14-'статус на початок року'!H14</f>
        <v>12</v>
      </c>
      <c r="I14" s="270">
        <f>F14-'статус на початок року'!I14</f>
        <v>20</v>
      </c>
      <c r="J14" s="274">
        <f t="shared" si="9"/>
        <v>166.66666666666666</v>
      </c>
      <c r="K14" s="175">
        <v>7</v>
      </c>
      <c r="L14" s="173">
        <v>6</v>
      </c>
      <c r="M14" s="216">
        <f t="shared" si="2"/>
        <v>85.714285714285708</v>
      </c>
      <c r="N14" s="175">
        <v>1</v>
      </c>
      <c r="O14" s="184">
        <v>7</v>
      </c>
      <c r="P14" s="226" t="s">
        <v>140</v>
      </c>
      <c r="Q14" s="175">
        <v>0</v>
      </c>
      <c r="R14" s="173">
        <v>2</v>
      </c>
      <c r="S14" s="170" t="str">
        <f t="shared" si="3"/>
        <v>-</v>
      </c>
      <c r="T14" s="171">
        <v>0</v>
      </c>
      <c r="U14" s="135">
        <v>0</v>
      </c>
      <c r="V14" s="170" t="str">
        <f t="shared" si="4"/>
        <v>-</v>
      </c>
      <c r="W14" s="175">
        <v>23</v>
      </c>
      <c r="X14" s="173">
        <v>26</v>
      </c>
      <c r="Y14" s="216">
        <f t="shared" si="5"/>
        <v>113.04347826086956</v>
      </c>
      <c r="Z14" s="209">
        <v>23</v>
      </c>
      <c r="AA14" s="197">
        <v>29</v>
      </c>
      <c r="AB14" s="216">
        <f t="shared" si="6"/>
        <v>126.08695652173913</v>
      </c>
      <c r="AC14" s="171">
        <v>20</v>
      </c>
      <c r="AD14" s="185">
        <v>20</v>
      </c>
      <c r="AE14" s="216">
        <f t="shared" si="7"/>
        <v>100</v>
      </c>
      <c r="AF14" s="209">
        <v>13</v>
      </c>
      <c r="AG14" s="184">
        <v>12</v>
      </c>
      <c r="AH14" s="216">
        <f t="shared" si="8"/>
        <v>92.307692307692307</v>
      </c>
      <c r="AI14" s="34"/>
      <c r="AJ14" s="38"/>
    </row>
    <row r="15" spans="1:38" ht="67.5" customHeight="1" x14ac:dyDescent="0.25">
      <c r="A15" s="42"/>
      <c r="B15" s="42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I4:I5"/>
    <mergeCell ref="J4:J5"/>
    <mergeCell ref="Q3:S3"/>
    <mergeCell ref="Q4:Q5"/>
    <mergeCell ref="R4:R5"/>
    <mergeCell ref="S4:S5"/>
    <mergeCell ref="AF2:AH2"/>
    <mergeCell ref="AA1:AH1"/>
    <mergeCell ref="W4:W5"/>
    <mergeCell ref="AD2:AE2"/>
    <mergeCell ref="C15:V15"/>
    <mergeCell ref="X4:X5"/>
    <mergeCell ref="AF4:AF5"/>
    <mergeCell ref="Y4:Y5"/>
    <mergeCell ref="T4:T5"/>
    <mergeCell ref="U4:U5"/>
    <mergeCell ref="V4:V5"/>
    <mergeCell ref="N4:N5"/>
    <mergeCell ref="O4:O5"/>
    <mergeCell ref="P4:P5"/>
    <mergeCell ref="B1:R1"/>
    <mergeCell ref="P2:R2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Z3:AB3"/>
    <mergeCell ref="AC3:AE3"/>
    <mergeCell ref="AF3:AH3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</mergeCells>
  <pageMargins left="0.31496062992125984" right="0.31496062992125984" top="0.35433070866141736" bottom="0.15748031496062992" header="0.31496062992125984" footer="0.31496062992125984"/>
  <pageSetup paperSize="9" scale="66" orientation="landscape" r:id="rId1"/>
  <colBreaks count="1" manualBreakCount="1">
    <brk id="19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2"/>
  <sheetViews>
    <sheetView view="pageBreakPreview" topLeftCell="A4" zoomScale="70" zoomScaleNormal="70" zoomScaleSheetLayoutView="70" workbookViewId="0">
      <selection activeCell="B17" sqref="B17:C18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307" t="s">
        <v>62</v>
      </c>
      <c r="B1" s="307"/>
      <c r="C1" s="307"/>
      <c r="D1" s="307"/>
      <c r="E1" s="307"/>
    </row>
    <row r="2" spans="1:11" ht="23.25" customHeight="1" x14ac:dyDescent="0.2">
      <c r="A2" s="307" t="s">
        <v>22</v>
      </c>
      <c r="B2" s="307"/>
      <c r="C2" s="307"/>
      <c r="D2" s="307"/>
      <c r="E2" s="307"/>
    </row>
    <row r="3" spans="1:11" ht="6" customHeight="1" x14ac:dyDescent="0.2">
      <c r="A3" s="24"/>
    </row>
    <row r="4" spans="1:11" s="3" customFormat="1" ht="23.25" customHeight="1" x14ac:dyDescent="0.25">
      <c r="A4" s="357"/>
      <c r="B4" s="308" t="s">
        <v>120</v>
      </c>
      <c r="C4" s="308" t="s">
        <v>121</v>
      </c>
      <c r="D4" s="310" t="s">
        <v>1</v>
      </c>
      <c r="E4" s="311"/>
    </row>
    <row r="5" spans="1:11" s="3" customFormat="1" ht="32.25" customHeight="1" x14ac:dyDescent="0.25">
      <c r="A5" s="357"/>
      <c r="B5" s="309"/>
      <c r="C5" s="309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0">
        <f>'10-молодь-ЦЗ'!B7</f>
        <v>3126</v>
      </c>
      <c r="C7" s="70">
        <f>'10-молодь-ЦЗ'!C7</f>
        <v>2552</v>
      </c>
      <c r="D7" s="9">
        <f t="shared" ref="D7" si="0">C7*100/B7</f>
        <v>81.637875879718493</v>
      </c>
      <c r="E7" s="76">
        <f t="shared" ref="E7" si="1">C7-B7</f>
        <v>-574</v>
      </c>
      <c r="K7" s="11"/>
    </row>
    <row r="8" spans="1:11" s="3" customFormat="1" ht="20.85" customHeight="1" x14ac:dyDescent="0.25">
      <c r="A8" s="8" t="s">
        <v>26</v>
      </c>
      <c r="B8" s="70">
        <f>'10-молодь-ЦЗ'!E7</f>
        <v>2281</v>
      </c>
      <c r="C8" s="70">
        <f>'10-молодь-ЦЗ'!F7</f>
        <v>1915</v>
      </c>
      <c r="D8" s="9">
        <f t="shared" ref="D8:D14" si="2">C8*100/B8</f>
        <v>83.954405962297244</v>
      </c>
      <c r="E8" s="76">
        <f t="shared" ref="E8:E14" si="3">C8-B8</f>
        <v>-366</v>
      </c>
      <c r="K8" s="11"/>
    </row>
    <row r="9" spans="1:11" s="3" customFormat="1" ht="23.1" customHeight="1" x14ac:dyDescent="0.25">
      <c r="A9" s="276" t="s">
        <v>101</v>
      </c>
      <c r="B9" s="64">
        <f>'10-молодь-ЦЗ'!H7</f>
        <v>952</v>
      </c>
      <c r="C9" s="64">
        <f>'10-молодь-ЦЗ'!I7</f>
        <v>1108</v>
      </c>
      <c r="D9" s="14">
        <f t="shared" si="2"/>
        <v>116.38655462184875</v>
      </c>
      <c r="E9" s="76">
        <f t="shared" si="3"/>
        <v>156</v>
      </c>
      <c r="K9" s="11"/>
    </row>
    <row r="10" spans="1:11" s="3" customFormat="1" ht="37.5" x14ac:dyDescent="0.25">
      <c r="A10" s="12" t="s">
        <v>27</v>
      </c>
      <c r="B10" s="70">
        <f>'10-молодь-ЦЗ'!K7</f>
        <v>593</v>
      </c>
      <c r="C10" s="70">
        <f>'10-молодь-ЦЗ'!L7</f>
        <v>745</v>
      </c>
      <c r="D10" s="9">
        <f t="shared" si="2"/>
        <v>125.63237774030354</v>
      </c>
      <c r="E10" s="76">
        <f t="shared" si="3"/>
        <v>152</v>
      </c>
      <c r="K10" s="11"/>
    </row>
    <row r="11" spans="1:11" s="3" customFormat="1" ht="21.6" customHeight="1" x14ac:dyDescent="0.25">
      <c r="A11" s="13" t="s">
        <v>28</v>
      </c>
      <c r="B11" s="70">
        <f>'10-молодь-ЦЗ'!N7</f>
        <v>83</v>
      </c>
      <c r="C11" s="70">
        <f>'10-молодь-ЦЗ'!O7</f>
        <v>312</v>
      </c>
      <c r="D11" s="10" t="str">
        <f>'10-молодь-ЦЗ'!P7</f>
        <v>+3,8р.</v>
      </c>
      <c r="E11" s="76">
        <f t="shared" si="3"/>
        <v>229</v>
      </c>
      <c r="K11" s="11"/>
    </row>
    <row r="12" spans="1:11" s="3" customFormat="1" ht="23.1" customHeight="1" x14ac:dyDescent="0.25">
      <c r="A12" s="13" t="s">
        <v>102</v>
      </c>
      <c r="B12" s="64">
        <f>'10-молодь-ЦЗ'!Q7</f>
        <v>0</v>
      </c>
      <c r="C12" s="64">
        <f>'10-молодь-ЦЗ'!R7</f>
        <v>14</v>
      </c>
      <c r="D12" s="319">
        <f>C12-B12</f>
        <v>14</v>
      </c>
      <c r="E12" s="320"/>
      <c r="K12" s="11"/>
    </row>
    <row r="13" spans="1:11" s="3" customFormat="1" ht="45.75" customHeight="1" x14ac:dyDescent="0.25">
      <c r="A13" s="13" t="s">
        <v>19</v>
      </c>
      <c r="B13" s="70">
        <f>'10-молодь-ЦЗ'!T7</f>
        <v>0</v>
      </c>
      <c r="C13" s="70">
        <f>'10-молодь-ЦЗ'!U7</f>
        <v>9</v>
      </c>
      <c r="D13" s="10" t="s">
        <v>100</v>
      </c>
      <c r="E13" s="76">
        <f t="shared" si="3"/>
        <v>9</v>
      </c>
      <c r="K13" s="11"/>
    </row>
    <row r="14" spans="1:11" s="3" customFormat="1" ht="55.5" customHeight="1" x14ac:dyDescent="0.25">
      <c r="A14" s="13" t="s">
        <v>29</v>
      </c>
      <c r="B14" s="70">
        <f>'10-молодь-ЦЗ'!W7</f>
        <v>1410</v>
      </c>
      <c r="C14" s="70">
        <f>'10-молодь-ЦЗ'!X7</f>
        <v>1359</v>
      </c>
      <c r="D14" s="10">
        <f t="shared" si="2"/>
        <v>96.38297872340425</v>
      </c>
      <c r="E14" s="76">
        <f t="shared" si="3"/>
        <v>-51</v>
      </c>
      <c r="K14" s="11"/>
    </row>
    <row r="15" spans="1:11" s="3" customFormat="1" ht="12.75" customHeight="1" x14ac:dyDescent="0.25">
      <c r="A15" s="314" t="s">
        <v>4</v>
      </c>
      <c r="B15" s="315"/>
      <c r="C15" s="315"/>
      <c r="D15" s="315"/>
      <c r="E15" s="315"/>
      <c r="K15" s="11"/>
    </row>
    <row r="16" spans="1:11" s="3" customFormat="1" ht="15" customHeight="1" x14ac:dyDescent="0.25">
      <c r="A16" s="316"/>
      <c r="B16" s="317"/>
      <c r="C16" s="317"/>
      <c r="D16" s="317"/>
      <c r="E16" s="317"/>
      <c r="K16" s="11"/>
    </row>
    <row r="17" spans="1:11" s="3" customFormat="1" ht="20.25" customHeight="1" x14ac:dyDescent="0.25">
      <c r="A17" s="312" t="s">
        <v>0</v>
      </c>
      <c r="B17" s="318" t="s">
        <v>122</v>
      </c>
      <c r="C17" s="318" t="s">
        <v>123</v>
      </c>
      <c r="D17" s="310" t="s">
        <v>1</v>
      </c>
      <c r="E17" s="311"/>
      <c r="K17" s="11"/>
    </row>
    <row r="18" spans="1:11" ht="35.85" customHeight="1" x14ac:dyDescent="0.2">
      <c r="A18" s="313"/>
      <c r="B18" s="318"/>
      <c r="C18" s="318"/>
      <c r="D18" s="4" t="s">
        <v>2</v>
      </c>
      <c r="E18" s="5" t="s">
        <v>24</v>
      </c>
      <c r="K18" s="11"/>
    </row>
    <row r="19" spans="1:11" ht="30.75" customHeight="1" x14ac:dyDescent="0.2">
      <c r="A19" s="8" t="s">
        <v>30</v>
      </c>
      <c r="B19" s="70">
        <f>'10-молодь-ЦЗ'!Z7</f>
        <v>1434</v>
      </c>
      <c r="C19" s="70">
        <f>'10-молодь-ЦЗ'!AA7</f>
        <v>1368</v>
      </c>
      <c r="D19" s="15">
        <f t="shared" ref="D19" si="4">C19*100/B19</f>
        <v>95.39748953974896</v>
      </c>
      <c r="E19" s="76">
        <f t="shared" ref="E19" si="5">C19-B19</f>
        <v>-66</v>
      </c>
      <c r="K19" s="11"/>
    </row>
    <row r="20" spans="1:11" ht="30.75" customHeight="1" x14ac:dyDescent="0.2">
      <c r="A20" s="1" t="s">
        <v>26</v>
      </c>
      <c r="B20" s="70">
        <f>'10-молодь-ЦЗ'!AC7</f>
        <v>1067</v>
      </c>
      <c r="C20" s="70">
        <f>'10-молодь-ЦЗ'!AD7</f>
        <v>1001</v>
      </c>
      <c r="D20" s="15">
        <f t="shared" ref="D20:D21" si="6">C20*100/B20</f>
        <v>93.814432989690715</v>
      </c>
      <c r="E20" s="76">
        <f t="shared" ref="E20:E21" si="7">C20-B20</f>
        <v>-66</v>
      </c>
      <c r="K20" s="11"/>
    </row>
    <row r="21" spans="1:11" ht="30.75" customHeight="1" x14ac:dyDescent="0.2">
      <c r="A21" s="1" t="s">
        <v>31</v>
      </c>
      <c r="B21" s="70">
        <f>'10-молодь-ЦЗ'!AF7</f>
        <v>681</v>
      </c>
      <c r="C21" s="70">
        <f>'10-молодь-ЦЗ'!AG7</f>
        <v>648</v>
      </c>
      <c r="D21" s="15">
        <f t="shared" si="6"/>
        <v>95.154185022026425</v>
      </c>
      <c r="E21" s="76">
        <f t="shared" si="7"/>
        <v>-33</v>
      </c>
      <c r="K21" s="11"/>
    </row>
    <row r="22" spans="1:11" ht="66.599999999999994" customHeight="1" x14ac:dyDescent="0.25">
      <c r="A22" s="306"/>
      <c r="B22" s="306"/>
      <c r="C22" s="306"/>
      <c r="D22" s="306"/>
      <c r="E22" s="306"/>
    </row>
  </sheetData>
  <mergeCells count="13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33</vt:i4>
      </vt:variant>
    </vt:vector>
  </HeadingPairs>
  <TitlesOfParts>
    <vt:vector size="54" baseType="lpstr">
      <vt:lpstr>1(соцнез)</vt:lpstr>
      <vt:lpstr>2(соцнез-ЦЗ)</vt:lpstr>
      <vt:lpstr>3(особи з інвалідн.)</vt:lpstr>
      <vt:lpstr>4(особи з інвалідн.-ЦЗ)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статус на початок року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'2(соцнез-ЦЗ)'!Заголовки_для_друку</vt:lpstr>
      <vt:lpstr>'4(особи з інвалідн.-ЦЗ)'!Заголовки_для_друку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'1(соцнез)'!Область_друку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'2(соцнез-ЦЗ)'!Область_друку</vt:lpstr>
      <vt:lpstr>'3(особи з інвалідн.)'!Область_друку</vt:lpstr>
      <vt:lpstr>'4(особи з інвалідн.-ЦЗ)'!Область_друку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2024-02-02T08:02:53Z</cp:lastPrinted>
  <dcterms:created xsi:type="dcterms:W3CDTF">2020-12-10T10:35:03Z</dcterms:created>
  <dcterms:modified xsi:type="dcterms:W3CDTF">2024-03-11T10:09:49Z</dcterms:modified>
</cp:coreProperties>
</file>